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T\Downloads\"/>
    </mc:Choice>
  </mc:AlternateContent>
  <bookViews>
    <workbookView xWindow="0" yWindow="0" windowWidth="21570" windowHeight="7965"/>
  </bookViews>
  <sheets>
    <sheet name="Männer" sheetId="1" r:id="rId1"/>
    <sheet name="Frauen" sheetId="2" r:id="rId2"/>
    <sheet name="U 14" sheetId="3" r:id="rId3"/>
    <sheet name="U 10" sheetId="4" r:id="rId4"/>
    <sheet name="U 12" sheetId="5" r:id="rId5"/>
    <sheet name="Samstag" sheetId="6" r:id="rId6"/>
    <sheet name="Sonntag" sheetId="7" r:id="rId7"/>
  </sheets>
  <calcPr calcId="171027" fullCalcOnLoad="1"/>
</workbook>
</file>

<file path=xl/calcChain.xml><?xml version="1.0" encoding="utf-8"?>
<calcChain xmlns="http://schemas.openxmlformats.org/spreadsheetml/2006/main">
  <c r="J36" i="5" l="1"/>
  <c r="H36" i="5"/>
  <c r="F36" i="5"/>
  <c r="J34" i="5"/>
  <c r="H34" i="5"/>
  <c r="F34" i="5"/>
  <c r="J33" i="5"/>
  <c r="H33" i="5"/>
  <c r="F33" i="5"/>
  <c r="J31" i="5"/>
  <c r="H31" i="5"/>
  <c r="F31" i="5"/>
  <c r="J30" i="5"/>
  <c r="H30" i="5"/>
  <c r="F30" i="5"/>
  <c r="J28" i="5"/>
  <c r="H28" i="5"/>
  <c r="F28" i="5"/>
  <c r="J26" i="5"/>
  <c r="H26" i="5"/>
  <c r="F26" i="5"/>
  <c r="J24" i="5"/>
  <c r="H24" i="5"/>
  <c r="F24" i="5"/>
  <c r="J23" i="5"/>
  <c r="H23" i="5"/>
  <c r="F23" i="5"/>
  <c r="J21" i="5"/>
  <c r="H21" i="5"/>
  <c r="F21" i="5"/>
  <c r="J20" i="5"/>
  <c r="H20" i="5"/>
  <c r="F20" i="5"/>
  <c r="J18" i="5"/>
  <c r="H18" i="5"/>
  <c r="F18" i="5"/>
  <c r="J17" i="5"/>
  <c r="H17" i="5"/>
  <c r="F17" i="5"/>
  <c r="J15" i="5"/>
  <c r="H15" i="5"/>
  <c r="F15" i="5"/>
  <c r="J13" i="5"/>
  <c r="H13" i="5"/>
  <c r="F13" i="5"/>
  <c r="F33" i="4"/>
  <c r="F32" i="4"/>
  <c r="F31" i="4"/>
  <c r="F30" i="4"/>
  <c r="J21" i="4"/>
  <c r="H21" i="4"/>
  <c r="F21" i="4"/>
  <c r="J19" i="4"/>
  <c r="H19" i="4"/>
  <c r="F19" i="4"/>
  <c r="J17" i="4"/>
  <c r="H17" i="4"/>
  <c r="F17" i="4"/>
  <c r="J15" i="4"/>
  <c r="H15" i="4"/>
  <c r="F15" i="4"/>
  <c r="J13" i="4"/>
  <c r="H13" i="4"/>
  <c r="F13" i="4"/>
  <c r="J11" i="4"/>
  <c r="H11" i="4"/>
  <c r="F11" i="4"/>
  <c r="F54" i="3"/>
  <c r="F51" i="3"/>
  <c r="F49" i="3"/>
  <c r="J44" i="3"/>
  <c r="H44" i="3"/>
  <c r="F44" i="3"/>
  <c r="F50" i="3" s="1"/>
  <c r="J42" i="3"/>
  <c r="H42" i="3"/>
  <c r="F42" i="3"/>
  <c r="F52" i="3" s="1"/>
  <c r="J40" i="3"/>
  <c r="H40" i="3"/>
  <c r="F53" i="3" s="1"/>
  <c r="F40" i="3"/>
  <c r="J39" i="3"/>
  <c r="H39" i="3"/>
  <c r="F55" i="3" s="1"/>
  <c r="F39" i="3"/>
  <c r="F56" i="3" s="1"/>
  <c r="J30" i="3"/>
  <c r="H30" i="3"/>
  <c r="F30" i="3"/>
  <c r="J28" i="3"/>
  <c r="H28" i="3"/>
  <c r="F28" i="3"/>
  <c r="J26" i="3"/>
  <c r="H26" i="3"/>
  <c r="F26" i="3"/>
  <c r="J25" i="3"/>
  <c r="H25" i="3"/>
  <c r="F25" i="3"/>
  <c r="J23" i="3"/>
  <c r="H23" i="3"/>
  <c r="F23" i="3"/>
  <c r="J21" i="3"/>
  <c r="H21" i="3"/>
  <c r="F21" i="3"/>
  <c r="J19" i="3"/>
  <c r="H19" i="3"/>
  <c r="F19" i="3"/>
  <c r="J18" i="3"/>
  <c r="H18" i="3"/>
  <c r="F18" i="3"/>
  <c r="J16" i="3"/>
  <c r="H16" i="3"/>
  <c r="F16" i="3"/>
  <c r="J14" i="3"/>
  <c r="H14" i="3"/>
  <c r="F14" i="3"/>
  <c r="J12" i="3"/>
  <c r="H12" i="3"/>
  <c r="F12" i="3"/>
  <c r="J11" i="3"/>
  <c r="H11" i="3"/>
  <c r="F11" i="3"/>
  <c r="J216" i="2"/>
  <c r="J215" i="2"/>
  <c r="J214" i="2"/>
  <c r="J213" i="2"/>
  <c r="J211" i="2"/>
  <c r="J210" i="2"/>
  <c r="J209" i="2"/>
  <c r="J208" i="2"/>
  <c r="J206" i="2"/>
  <c r="J205" i="2"/>
  <c r="J204" i="2"/>
  <c r="H204" i="2"/>
  <c r="H219" i="2" s="1"/>
  <c r="F226" i="2" s="1"/>
  <c r="F204" i="2"/>
  <c r="H218" i="2" s="1"/>
  <c r="F224" i="2" s="1"/>
  <c r="J203" i="2"/>
  <c r="H203" i="2"/>
  <c r="F218" i="2" s="1"/>
  <c r="F225" i="2" s="1"/>
  <c r="F203" i="2"/>
  <c r="F219" i="2" s="1"/>
  <c r="F227" i="2" s="1"/>
  <c r="J201" i="2"/>
  <c r="H201" i="2"/>
  <c r="J237" i="2" s="1"/>
  <c r="F201" i="2"/>
  <c r="J238" i="2" s="1"/>
  <c r="J200" i="2"/>
  <c r="J199" i="2"/>
  <c r="J197" i="2"/>
  <c r="H197" i="2"/>
  <c r="H215" i="2" s="1"/>
  <c r="F232" i="2" s="1"/>
  <c r="F197" i="2"/>
  <c r="H216" i="2" s="1"/>
  <c r="F234" i="2" s="1"/>
  <c r="J196" i="2"/>
  <c r="H196" i="2"/>
  <c r="F216" i="2" s="1"/>
  <c r="F235" i="2" s="1"/>
  <c r="F196" i="2"/>
  <c r="F215" i="2" s="1"/>
  <c r="F233" i="2" s="1"/>
  <c r="J195" i="2"/>
  <c r="H195" i="2"/>
  <c r="H214" i="2" s="1"/>
  <c r="F231" i="2" s="1"/>
  <c r="F195" i="2"/>
  <c r="H213" i="2" s="1"/>
  <c r="F229" i="2" s="1"/>
  <c r="J194" i="2"/>
  <c r="H194" i="2"/>
  <c r="F213" i="2" s="1"/>
  <c r="F228" i="2" s="1"/>
  <c r="F194" i="2"/>
  <c r="F214" i="2" s="1"/>
  <c r="F230" i="2" s="1"/>
  <c r="J192" i="2"/>
  <c r="H192" i="2"/>
  <c r="H210" i="2" s="1"/>
  <c r="J226" i="2" s="1"/>
  <c r="F192" i="2"/>
  <c r="H211" i="2" s="1"/>
  <c r="J228" i="2" s="1"/>
  <c r="J191" i="2"/>
  <c r="H191" i="2"/>
  <c r="F210" i="2" s="1"/>
  <c r="J225" i="2" s="1"/>
  <c r="F191" i="2"/>
  <c r="F211" i="2" s="1"/>
  <c r="J227" i="2" s="1"/>
  <c r="J190" i="2"/>
  <c r="H190" i="2"/>
  <c r="H208" i="2" s="1"/>
  <c r="F236" i="2" s="1"/>
  <c r="F190" i="2"/>
  <c r="H209" i="2" s="1"/>
  <c r="J224" i="2" s="1"/>
  <c r="J189" i="2"/>
  <c r="H189" i="2"/>
  <c r="F209" i="2" s="1"/>
  <c r="F238" i="2" s="1"/>
  <c r="F189" i="2"/>
  <c r="F208" i="2" s="1"/>
  <c r="F237" i="2" s="1"/>
  <c r="J187" i="2"/>
  <c r="H187" i="2"/>
  <c r="H200" i="2" s="1"/>
  <c r="J235" i="2" s="1"/>
  <c r="F187" i="2"/>
  <c r="H199" i="2" s="1"/>
  <c r="J234" i="2" s="1"/>
  <c r="J186" i="2"/>
  <c r="H186" i="2"/>
  <c r="F200" i="2" s="1"/>
  <c r="J236" i="2" s="1"/>
  <c r="F186" i="2"/>
  <c r="F199" i="2" s="1"/>
  <c r="J233" i="2" s="1"/>
  <c r="J185" i="2"/>
  <c r="H185" i="2"/>
  <c r="H206" i="2" s="1"/>
  <c r="J231" i="2" s="1"/>
  <c r="F185" i="2"/>
  <c r="H205" i="2" s="1"/>
  <c r="J229" i="2" s="1"/>
  <c r="J184" i="2"/>
  <c r="H184" i="2"/>
  <c r="F205" i="2" s="1"/>
  <c r="J230" i="2" s="1"/>
  <c r="F184" i="2"/>
  <c r="F206" i="2" s="1"/>
  <c r="J232" i="2" s="1"/>
  <c r="H123" i="2"/>
  <c r="F160" i="2" s="1"/>
  <c r="F123" i="2"/>
  <c r="F159" i="2" s="1"/>
  <c r="H122" i="2"/>
  <c r="H135" i="2" s="1"/>
  <c r="F122" i="2"/>
  <c r="J159" i="2" s="1"/>
  <c r="H121" i="2"/>
  <c r="H160" i="2" s="1"/>
  <c r="F121" i="2"/>
  <c r="J146" i="2" s="1"/>
  <c r="N118" i="2"/>
  <c r="H145" i="2" s="1"/>
  <c r="J118" i="2"/>
  <c r="J131" i="2" s="1"/>
  <c r="H118" i="2"/>
  <c r="F155" i="2" s="1"/>
  <c r="F118" i="2"/>
  <c r="F154" i="2" s="1"/>
  <c r="N117" i="2"/>
  <c r="J157" i="2" s="1"/>
  <c r="J117" i="2"/>
  <c r="J156" i="2" s="1"/>
  <c r="H117" i="2"/>
  <c r="H130" i="2" s="1"/>
  <c r="F117" i="2"/>
  <c r="J154" i="2" s="1"/>
  <c r="N116" i="2"/>
  <c r="H157" i="2" s="1"/>
  <c r="J116" i="2"/>
  <c r="H156" i="2" s="1"/>
  <c r="H116" i="2"/>
  <c r="H155" i="2" s="1"/>
  <c r="F116" i="2"/>
  <c r="J141" i="2" s="1"/>
  <c r="N113" i="2"/>
  <c r="F165" i="2" s="1"/>
  <c r="J113" i="2"/>
  <c r="F164" i="2" s="1"/>
  <c r="H113" i="2"/>
  <c r="H150" i="2" s="1"/>
  <c r="F113" i="2"/>
  <c r="J136" i="2" s="1"/>
  <c r="N112" i="2"/>
  <c r="H140" i="2" s="1"/>
  <c r="J112" i="2"/>
  <c r="J164" i="2" s="1"/>
  <c r="H112" i="2"/>
  <c r="J162" i="2" s="1"/>
  <c r="F112" i="2"/>
  <c r="J161" i="2" s="1"/>
  <c r="N111" i="2"/>
  <c r="H165" i="2" s="1"/>
  <c r="J111" i="2"/>
  <c r="J151" i="2" s="1"/>
  <c r="H111" i="2"/>
  <c r="H162" i="2" s="1"/>
  <c r="F111" i="2"/>
  <c r="H161" i="2" s="1"/>
  <c r="J92" i="2"/>
  <c r="H92" i="2"/>
  <c r="F92" i="2"/>
  <c r="J91" i="2"/>
  <c r="H91" i="2"/>
  <c r="F91" i="2"/>
  <c r="J90" i="2"/>
  <c r="H90" i="2"/>
  <c r="F90" i="2"/>
  <c r="J89" i="2"/>
  <c r="H89" i="2"/>
  <c r="F89" i="2"/>
  <c r="J87" i="2"/>
  <c r="H87" i="2"/>
  <c r="F87" i="2"/>
  <c r="J86" i="2"/>
  <c r="H86" i="2"/>
  <c r="F86" i="2"/>
  <c r="J85" i="2"/>
  <c r="H85" i="2"/>
  <c r="F85" i="2"/>
  <c r="J84" i="2"/>
  <c r="H84" i="2"/>
  <c r="F84" i="2"/>
  <c r="J82" i="2"/>
  <c r="H82" i="2"/>
  <c r="F82" i="2"/>
  <c r="J81" i="2"/>
  <c r="H81" i="2"/>
  <c r="F81" i="2"/>
  <c r="J80" i="2"/>
  <c r="H80" i="2"/>
  <c r="F80" i="2"/>
  <c r="J79" i="2"/>
  <c r="H79" i="2"/>
  <c r="F79" i="2"/>
  <c r="J77" i="2"/>
  <c r="H77" i="2"/>
  <c r="F77" i="2"/>
  <c r="J76" i="2"/>
  <c r="H76" i="2"/>
  <c r="F76" i="2"/>
  <c r="J75" i="2"/>
  <c r="H75" i="2"/>
  <c r="F75" i="2"/>
  <c r="J74" i="2"/>
  <c r="H74" i="2"/>
  <c r="F74" i="2"/>
  <c r="J72" i="2"/>
  <c r="H72" i="2"/>
  <c r="F72" i="2"/>
  <c r="J71" i="2"/>
  <c r="H71" i="2"/>
  <c r="F71" i="2"/>
  <c r="J70" i="2"/>
  <c r="H70" i="2"/>
  <c r="F70" i="2"/>
  <c r="J69" i="2"/>
  <c r="H69" i="2"/>
  <c r="F69" i="2"/>
  <c r="J67" i="2"/>
  <c r="H67" i="2"/>
  <c r="F67" i="2"/>
  <c r="J66" i="2"/>
  <c r="H66" i="2"/>
  <c r="F66" i="2"/>
  <c r="J65" i="2"/>
  <c r="H65" i="2"/>
  <c r="F65" i="2"/>
  <c r="J64" i="2"/>
  <c r="H64" i="2"/>
  <c r="F64" i="2"/>
  <c r="J62" i="2"/>
  <c r="H62" i="2"/>
  <c r="F62" i="2"/>
  <c r="J61" i="2"/>
  <c r="H61" i="2"/>
  <c r="F61" i="2"/>
  <c r="J60" i="2"/>
  <c r="H60" i="2"/>
  <c r="F60" i="2"/>
  <c r="J59" i="2"/>
  <c r="H59" i="2"/>
  <c r="F59" i="2"/>
  <c r="J57" i="2"/>
  <c r="H57" i="2"/>
  <c r="F57" i="2"/>
  <c r="J56" i="2"/>
  <c r="H56" i="2"/>
  <c r="F56" i="2"/>
  <c r="J55" i="2"/>
  <c r="H55" i="2"/>
  <c r="F55" i="2"/>
  <c r="J54" i="2"/>
  <c r="H54" i="2"/>
  <c r="F54" i="2"/>
  <c r="J52" i="2"/>
  <c r="H52" i="2"/>
  <c r="F52" i="2"/>
  <c r="J51" i="2"/>
  <c r="H51" i="2"/>
  <c r="F51" i="2"/>
  <c r="J50" i="2"/>
  <c r="H50" i="2"/>
  <c r="F50" i="2"/>
  <c r="J49" i="2"/>
  <c r="H49" i="2"/>
  <c r="F49" i="2"/>
  <c r="J47" i="2"/>
  <c r="H47" i="2"/>
  <c r="F47" i="2"/>
  <c r="J46" i="2"/>
  <c r="H46" i="2"/>
  <c r="F46" i="2"/>
  <c r="J45" i="2"/>
  <c r="H45" i="2"/>
  <c r="F45" i="2"/>
  <c r="J44" i="2"/>
  <c r="H44" i="2"/>
  <c r="F44" i="2"/>
  <c r="J42" i="2"/>
  <c r="H42" i="2"/>
  <c r="F42" i="2"/>
  <c r="J41" i="2"/>
  <c r="H41" i="2"/>
  <c r="F41" i="2"/>
  <c r="J40" i="2"/>
  <c r="H40" i="2"/>
  <c r="F40" i="2"/>
  <c r="J39" i="2"/>
  <c r="H39" i="2"/>
  <c r="F39" i="2"/>
  <c r="J37" i="2"/>
  <c r="H37" i="2"/>
  <c r="F37" i="2"/>
  <c r="J36" i="2"/>
  <c r="H36" i="2"/>
  <c r="F36" i="2"/>
  <c r="J35" i="2"/>
  <c r="H35" i="2"/>
  <c r="F35" i="2"/>
  <c r="J34" i="2"/>
  <c r="H34" i="2"/>
  <c r="F34" i="2"/>
  <c r="J32" i="2"/>
  <c r="H32" i="2"/>
  <c r="F32" i="2"/>
  <c r="J31" i="2"/>
  <c r="H31" i="2"/>
  <c r="F31" i="2"/>
  <c r="J30" i="2"/>
  <c r="H30" i="2"/>
  <c r="F30" i="2"/>
  <c r="J29" i="2"/>
  <c r="H29" i="2"/>
  <c r="F29" i="2"/>
  <c r="J27" i="2"/>
  <c r="H27" i="2"/>
  <c r="F27" i="2"/>
  <c r="J26" i="2"/>
  <c r="H26" i="2"/>
  <c r="F26" i="2"/>
  <c r="J25" i="2"/>
  <c r="H25" i="2"/>
  <c r="F25" i="2"/>
  <c r="J24" i="2"/>
  <c r="H24" i="2"/>
  <c r="F24" i="2"/>
  <c r="J22" i="2"/>
  <c r="H22" i="2"/>
  <c r="F22" i="2"/>
  <c r="J21" i="2"/>
  <c r="H21" i="2"/>
  <c r="F21" i="2"/>
  <c r="J20" i="2"/>
  <c r="H20" i="2"/>
  <c r="F20" i="2"/>
  <c r="J19" i="2"/>
  <c r="H19" i="2"/>
  <c r="F19" i="2"/>
  <c r="J210" i="1"/>
  <c r="J209" i="1"/>
  <c r="J208" i="1"/>
  <c r="J207" i="1"/>
  <c r="J206" i="1"/>
  <c r="J204" i="1"/>
  <c r="J203" i="1"/>
  <c r="J202" i="1"/>
  <c r="J201" i="1"/>
  <c r="J200" i="1"/>
  <c r="J199" i="1"/>
  <c r="J197" i="1"/>
  <c r="J196" i="1"/>
  <c r="J195" i="1"/>
  <c r="J194" i="1"/>
  <c r="J192" i="1"/>
  <c r="J191" i="1"/>
  <c r="J190" i="1"/>
  <c r="J189" i="1"/>
  <c r="J187" i="1"/>
  <c r="J186" i="1"/>
  <c r="J185" i="1"/>
  <c r="J184" i="1"/>
  <c r="J183" i="1"/>
  <c r="J181" i="1"/>
  <c r="J180" i="1"/>
  <c r="J179" i="1"/>
  <c r="J178" i="1"/>
  <c r="J177" i="1"/>
  <c r="J176" i="1"/>
  <c r="J175" i="1"/>
  <c r="J173" i="1"/>
  <c r="J172" i="1"/>
  <c r="J171" i="1"/>
  <c r="J170" i="1"/>
  <c r="J168" i="1"/>
  <c r="J167" i="1"/>
  <c r="J166" i="1"/>
  <c r="J165" i="1"/>
  <c r="J163" i="1"/>
  <c r="H163" i="1"/>
  <c r="H192" i="1" s="1"/>
  <c r="H209" i="1" s="1"/>
  <c r="F163" i="1"/>
  <c r="H197" i="1" s="1"/>
  <c r="J162" i="1"/>
  <c r="H162" i="1"/>
  <c r="H196" i="1" s="1"/>
  <c r="F162" i="1"/>
  <c r="H191" i="1" s="1"/>
  <c r="H206" i="1" s="1"/>
  <c r="J161" i="1"/>
  <c r="H161" i="1"/>
  <c r="F192" i="1" s="1"/>
  <c r="H207" i="1" s="1"/>
  <c r="H228" i="1" s="1"/>
  <c r="F246" i="1" s="1"/>
  <c r="F161" i="1"/>
  <c r="F197" i="1" s="1"/>
  <c r="J160" i="1"/>
  <c r="H160" i="1"/>
  <c r="F191" i="1" s="1"/>
  <c r="H208" i="1" s="1"/>
  <c r="F160" i="1"/>
  <c r="F196" i="1" s="1"/>
  <c r="J158" i="1"/>
  <c r="J157" i="1"/>
  <c r="H157" i="1"/>
  <c r="H195" i="1" s="1"/>
  <c r="F157" i="1"/>
  <c r="H190" i="1" s="1"/>
  <c r="F207" i="1" s="1"/>
  <c r="H227" i="1" s="1"/>
  <c r="F244" i="1" s="1"/>
  <c r="J156" i="1"/>
  <c r="H156" i="1"/>
  <c r="H194" i="1" s="1"/>
  <c r="F156" i="1"/>
  <c r="H189" i="1" s="1"/>
  <c r="F206" i="1" s="1"/>
  <c r="F227" i="1" s="1"/>
  <c r="F245" i="1" s="1"/>
  <c r="J155" i="1"/>
  <c r="H155" i="1"/>
  <c r="F190" i="1" s="1"/>
  <c r="F209" i="1" s="1"/>
  <c r="F155" i="1"/>
  <c r="F195" i="1" s="1"/>
  <c r="J154" i="1"/>
  <c r="H154" i="1"/>
  <c r="F189" i="1" s="1"/>
  <c r="F208" i="1" s="1"/>
  <c r="F154" i="1"/>
  <c r="F194" i="1" s="1"/>
  <c r="J152" i="1"/>
  <c r="J151" i="1"/>
  <c r="J150" i="1"/>
  <c r="J149" i="1"/>
  <c r="H149" i="1"/>
  <c r="F166" i="1" s="1"/>
  <c r="F177" i="1" s="1"/>
  <c r="H200" i="1" s="1"/>
  <c r="J247" i="1" s="1"/>
  <c r="F149" i="1"/>
  <c r="F171" i="1" s="1"/>
  <c r="F186" i="1" s="1"/>
  <c r="H215" i="1" s="1"/>
  <c r="J239" i="1" s="1"/>
  <c r="J148" i="1"/>
  <c r="H148" i="1"/>
  <c r="F165" i="1" s="1"/>
  <c r="F187" i="1" s="1"/>
  <c r="F216" i="1" s="1"/>
  <c r="J240" i="1" s="1"/>
  <c r="F148" i="1"/>
  <c r="F170" i="1" s="1"/>
  <c r="F185" i="1" s="1"/>
  <c r="F215" i="1" s="1"/>
  <c r="J238" i="1" s="1"/>
  <c r="J146" i="1"/>
  <c r="H146" i="1"/>
  <c r="H172" i="1" s="1"/>
  <c r="H185" i="1" s="1"/>
  <c r="F214" i="1" s="1"/>
  <c r="J236" i="1" s="1"/>
  <c r="F146" i="1"/>
  <c r="H167" i="1" s="1"/>
  <c r="H176" i="1" s="1"/>
  <c r="F199" i="1" s="1"/>
  <c r="J244" i="1" s="1"/>
  <c r="J145" i="1"/>
  <c r="H145" i="1"/>
  <c r="F168" i="1" s="1"/>
  <c r="H175" i="1" s="1"/>
  <c r="H216" i="1" s="1"/>
  <c r="J241" i="1" s="1"/>
  <c r="F145" i="1"/>
  <c r="F173" i="1" s="1"/>
  <c r="H186" i="1" s="1"/>
  <c r="H214" i="1" s="1"/>
  <c r="J237" i="1" s="1"/>
  <c r="J144" i="1"/>
  <c r="H144" i="1"/>
  <c r="F172" i="1" s="1"/>
  <c r="H183" i="1" s="1"/>
  <c r="F144" i="1"/>
  <c r="F167" i="1" s="1"/>
  <c r="H187" i="1" s="1"/>
  <c r="F210" i="1" s="1"/>
  <c r="J242" i="1" s="1"/>
  <c r="J143" i="1"/>
  <c r="H143" i="1"/>
  <c r="H166" i="1" s="1"/>
  <c r="F175" i="1" s="1"/>
  <c r="H210" i="1" s="1"/>
  <c r="J243" i="1" s="1"/>
  <c r="F143" i="1"/>
  <c r="H171" i="1" s="1"/>
  <c r="F184" i="1" s="1"/>
  <c r="H220" i="1" s="1"/>
  <c r="F253" i="1" s="1"/>
  <c r="J142" i="1"/>
  <c r="H142" i="1"/>
  <c r="H165" i="1" s="1"/>
  <c r="F176" i="1" s="1"/>
  <c r="F200" i="1" s="1"/>
  <c r="J246" i="1" s="1"/>
  <c r="F142" i="1"/>
  <c r="H170" i="1" s="1"/>
  <c r="F183" i="1" s="1"/>
  <c r="J140" i="1"/>
  <c r="H140" i="1"/>
  <c r="H151" i="1" s="1"/>
  <c r="H178" i="1" s="1"/>
  <c r="F201" i="1" s="1"/>
  <c r="J249" i="1" s="1"/>
  <c r="F140" i="1"/>
  <c r="F152" i="1" s="1"/>
  <c r="H179" i="1" s="1"/>
  <c r="H202" i="1" s="1"/>
  <c r="J250" i="1" s="1"/>
  <c r="J139" i="1"/>
  <c r="H139" i="1"/>
  <c r="F151" i="1" s="1"/>
  <c r="H180" i="1" s="1"/>
  <c r="F203" i="1" s="1"/>
  <c r="J252" i="1" s="1"/>
  <c r="F139" i="1"/>
  <c r="H152" i="1" s="1"/>
  <c r="H181" i="1" s="1"/>
  <c r="H203" i="1" s="1"/>
  <c r="J253" i="1" s="1"/>
  <c r="J138" i="1"/>
  <c r="H138" i="1"/>
  <c r="H158" i="1" s="1"/>
  <c r="F180" i="1" s="1"/>
  <c r="F204" i="1" s="1"/>
  <c r="J254" i="1" s="1"/>
  <c r="F138" i="1"/>
  <c r="F150" i="1" s="1"/>
  <c r="F179" i="1" s="1"/>
  <c r="H201" i="1" s="1"/>
  <c r="J248" i="1" s="1"/>
  <c r="J137" i="1"/>
  <c r="H137" i="1"/>
  <c r="H150" i="1" s="1"/>
  <c r="F181" i="1" s="1"/>
  <c r="H204" i="1" s="1"/>
  <c r="J255" i="1" s="1"/>
  <c r="F137" i="1"/>
  <c r="F158" i="1" s="1"/>
  <c r="F178" i="1" s="1"/>
  <c r="F202" i="1" s="1"/>
  <c r="J251" i="1" s="1"/>
  <c r="J136" i="1"/>
  <c r="H136" i="1"/>
  <c r="H173" i="1" s="1"/>
  <c r="H184" i="1" s="1"/>
  <c r="F136" i="1"/>
  <c r="H168" i="1" s="1"/>
  <c r="H177" i="1" s="1"/>
  <c r="H199" i="1" s="1"/>
  <c r="J245" i="1" s="1"/>
  <c r="J115" i="1"/>
  <c r="H115" i="1"/>
  <c r="F115" i="1"/>
  <c r="J114" i="1"/>
  <c r="H114" i="1"/>
  <c r="F114" i="1"/>
  <c r="J113" i="1"/>
  <c r="H113" i="1"/>
  <c r="F113" i="1"/>
  <c r="J112" i="1"/>
  <c r="H112" i="1"/>
  <c r="F112" i="1"/>
  <c r="J110" i="1"/>
  <c r="H110" i="1"/>
  <c r="F110" i="1"/>
  <c r="J109" i="1"/>
  <c r="H109" i="1"/>
  <c r="F109" i="1"/>
  <c r="J108" i="1"/>
  <c r="H108" i="1"/>
  <c r="F108" i="1"/>
  <c r="J107" i="1"/>
  <c r="H107" i="1"/>
  <c r="F107" i="1"/>
  <c r="J106" i="1"/>
  <c r="H106" i="1"/>
  <c r="F106" i="1"/>
  <c r="J105" i="1"/>
  <c r="H105" i="1"/>
  <c r="F105" i="1"/>
  <c r="J104" i="1"/>
  <c r="H104" i="1"/>
  <c r="F104" i="1"/>
  <c r="J103" i="1"/>
  <c r="H103" i="1"/>
  <c r="F103" i="1"/>
  <c r="J101" i="1"/>
  <c r="H101" i="1"/>
  <c r="F101" i="1"/>
  <c r="J100" i="1"/>
  <c r="H100" i="1"/>
  <c r="F100" i="1"/>
  <c r="J99" i="1"/>
  <c r="H99" i="1"/>
  <c r="F99" i="1"/>
  <c r="J98" i="1"/>
  <c r="H98" i="1"/>
  <c r="F98" i="1"/>
  <c r="J97" i="1"/>
  <c r="H97" i="1"/>
  <c r="F97" i="1"/>
  <c r="J96" i="1"/>
  <c r="H96" i="1"/>
  <c r="F96" i="1"/>
  <c r="J95" i="1"/>
  <c r="H95" i="1"/>
  <c r="F95" i="1"/>
  <c r="J94" i="1"/>
  <c r="H94" i="1"/>
  <c r="F94" i="1"/>
  <c r="J92" i="1"/>
  <c r="H92" i="1"/>
  <c r="F92" i="1"/>
  <c r="J91" i="1"/>
  <c r="H91" i="1"/>
  <c r="F91" i="1"/>
  <c r="J90" i="1"/>
  <c r="H90" i="1"/>
  <c r="F90" i="1"/>
  <c r="J89" i="1"/>
  <c r="H89" i="1"/>
  <c r="F89" i="1"/>
  <c r="J87" i="1"/>
  <c r="H87" i="1"/>
  <c r="F87" i="1"/>
  <c r="J86" i="1"/>
  <c r="H86" i="1"/>
  <c r="F86" i="1"/>
  <c r="J85" i="1"/>
  <c r="H85" i="1"/>
  <c r="F85" i="1"/>
  <c r="J84" i="1"/>
  <c r="H84" i="1"/>
  <c r="F84" i="1"/>
  <c r="J82" i="1"/>
  <c r="H82" i="1"/>
  <c r="F82" i="1"/>
  <c r="J81" i="1"/>
  <c r="H81" i="1"/>
  <c r="F81" i="1"/>
  <c r="J80" i="1"/>
  <c r="H80" i="1"/>
  <c r="F80" i="1"/>
  <c r="J79" i="1"/>
  <c r="H79" i="1"/>
  <c r="F79" i="1"/>
  <c r="J77" i="1"/>
  <c r="H77" i="1"/>
  <c r="F77" i="1"/>
  <c r="J76" i="1"/>
  <c r="H76" i="1"/>
  <c r="F76" i="1"/>
  <c r="J75" i="1"/>
  <c r="H75" i="1"/>
  <c r="F75" i="1"/>
  <c r="J74" i="1"/>
  <c r="H74" i="1"/>
  <c r="F74" i="1"/>
  <c r="J72" i="1"/>
  <c r="H72" i="1"/>
  <c r="F72" i="1"/>
  <c r="J71" i="1"/>
  <c r="H71" i="1"/>
  <c r="F71" i="1"/>
  <c r="J70" i="1"/>
  <c r="H70" i="1"/>
  <c r="F70" i="1"/>
  <c r="J69" i="1"/>
  <c r="H69" i="1"/>
  <c r="F69" i="1"/>
  <c r="J67" i="1"/>
  <c r="H67" i="1"/>
  <c r="F67" i="1"/>
  <c r="J66" i="1"/>
  <c r="H66" i="1"/>
  <c r="F66" i="1"/>
  <c r="J65" i="1"/>
  <c r="H65" i="1"/>
  <c r="F65" i="1"/>
  <c r="J64" i="1"/>
  <c r="H64" i="1"/>
  <c r="F64" i="1"/>
  <c r="J62" i="1"/>
  <c r="H62" i="1"/>
  <c r="F62" i="1"/>
  <c r="J61" i="1"/>
  <c r="H61" i="1"/>
  <c r="F61" i="1"/>
  <c r="J60" i="1"/>
  <c r="H60" i="1"/>
  <c r="F60" i="1"/>
  <c r="J59" i="1"/>
  <c r="H59" i="1"/>
  <c r="F59" i="1"/>
  <c r="J57" i="1"/>
  <c r="H57" i="1"/>
  <c r="F57" i="1"/>
  <c r="J56" i="1"/>
  <c r="H56" i="1"/>
  <c r="F56" i="1"/>
  <c r="J55" i="1"/>
  <c r="H55" i="1"/>
  <c r="F55" i="1"/>
  <c r="J54" i="1"/>
  <c r="H54" i="1"/>
  <c r="F54" i="1"/>
  <c r="J52" i="1"/>
  <c r="H52" i="1"/>
  <c r="F52" i="1"/>
  <c r="J51" i="1"/>
  <c r="H51" i="1"/>
  <c r="F51" i="1"/>
  <c r="J50" i="1"/>
  <c r="H50" i="1"/>
  <c r="F50" i="1"/>
  <c r="J49" i="1"/>
  <c r="H49" i="1"/>
  <c r="F49" i="1"/>
  <c r="J47" i="1"/>
  <c r="H47" i="1"/>
  <c r="F47" i="1"/>
  <c r="J46" i="1"/>
  <c r="H46" i="1"/>
  <c r="F46" i="1"/>
  <c r="J45" i="1"/>
  <c r="H45" i="1"/>
  <c r="F45" i="1"/>
  <c r="J44" i="1"/>
  <c r="H44" i="1"/>
  <c r="F44" i="1"/>
  <c r="J42" i="1"/>
  <c r="H42" i="1"/>
  <c r="F42" i="1"/>
  <c r="J41" i="1"/>
  <c r="H41" i="1"/>
  <c r="F41" i="1"/>
  <c r="J40" i="1"/>
  <c r="H40" i="1"/>
  <c r="F40" i="1"/>
  <c r="J39" i="1"/>
  <c r="H39" i="1"/>
  <c r="F39" i="1"/>
  <c r="J37" i="1"/>
  <c r="H37" i="1"/>
  <c r="F37" i="1"/>
  <c r="J36" i="1"/>
  <c r="H36" i="1"/>
  <c r="F36" i="1"/>
  <c r="J35" i="1"/>
  <c r="H35" i="1"/>
  <c r="F35" i="1"/>
  <c r="J34" i="1"/>
  <c r="H34" i="1"/>
  <c r="F34" i="1"/>
  <c r="J32" i="1"/>
  <c r="H32" i="1"/>
  <c r="F32" i="1"/>
  <c r="J31" i="1"/>
  <c r="H31" i="1"/>
  <c r="F31" i="1"/>
  <c r="J30" i="1"/>
  <c r="H30" i="1"/>
  <c r="F30" i="1"/>
  <c r="J29" i="1"/>
  <c r="H29" i="1"/>
  <c r="F29" i="1"/>
  <c r="J27" i="1"/>
  <c r="H27" i="1"/>
  <c r="F27" i="1"/>
  <c r="J26" i="1"/>
  <c r="H26" i="1"/>
  <c r="F26" i="1"/>
  <c r="J25" i="1"/>
  <c r="H25" i="1"/>
  <c r="F25" i="1"/>
  <c r="J24" i="1"/>
  <c r="H24" i="1"/>
  <c r="F24" i="1"/>
  <c r="J22" i="1"/>
  <c r="H22" i="1"/>
  <c r="F22" i="1"/>
  <c r="J21" i="1"/>
  <c r="H21" i="1"/>
  <c r="F21" i="1"/>
  <c r="J20" i="1"/>
  <c r="H20" i="1"/>
  <c r="F20" i="1"/>
  <c r="J19" i="1"/>
  <c r="H19" i="1"/>
  <c r="F19" i="1"/>
  <c r="J227" i="1" l="1"/>
  <c r="F220" i="1"/>
  <c r="F252" i="1" s="1"/>
  <c r="J224" i="1"/>
  <c r="F219" i="1"/>
  <c r="F250" i="1" s="1"/>
  <c r="J220" i="1"/>
  <c r="H212" i="1"/>
  <c r="F226" i="1" s="1"/>
  <c r="F243" i="1" s="1"/>
  <c r="J228" i="1"/>
  <c r="F221" i="1"/>
  <c r="F255" i="1" s="1"/>
  <c r="J219" i="1"/>
  <c r="F213" i="1"/>
  <c r="H226" i="1" s="1"/>
  <c r="F242" i="1" s="1"/>
  <c r="F218" i="1"/>
  <c r="F249" i="1" s="1"/>
  <c r="J223" i="1"/>
  <c r="H213" i="1"/>
  <c r="H225" i="1" s="1"/>
  <c r="F240" i="1" s="1"/>
  <c r="J221" i="1"/>
  <c r="F224" i="1"/>
  <c r="H231" i="1" s="1"/>
  <c r="F239" i="1" s="1"/>
  <c r="J213" i="1"/>
  <c r="F223" i="1"/>
  <c r="F230" i="1" s="1"/>
  <c r="F237" i="1" s="1"/>
  <c r="J212" i="1"/>
  <c r="F228" i="1"/>
  <c r="F247" i="1" s="1"/>
  <c r="J231" i="1"/>
  <c r="H218" i="1"/>
  <c r="F248" i="1" s="1"/>
  <c r="J225" i="1"/>
  <c r="J216" i="1"/>
  <c r="H221" i="1"/>
  <c r="F254" i="1" s="1"/>
  <c r="F212" i="1"/>
  <c r="F225" i="1" s="1"/>
  <c r="F241" i="1" s="1"/>
  <c r="J218" i="1"/>
  <c r="H219" i="1"/>
  <c r="F251" i="1" s="1"/>
  <c r="J226" i="1"/>
  <c r="H224" i="1"/>
  <c r="H230" i="1" s="1"/>
  <c r="F236" i="1" s="1"/>
  <c r="J215" i="1"/>
  <c r="H223" i="1"/>
  <c r="F231" i="1" s="1"/>
  <c r="F238" i="1" s="1"/>
  <c r="J214" i="1"/>
  <c r="H129" i="2"/>
  <c r="J130" i="2"/>
  <c r="F132" i="2"/>
  <c r="H134" i="2"/>
  <c r="J135" i="2"/>
  <c r="F137" i="2"/>
  <c r="H139" i="2"/>
  <c r="J140" i="2"/>
  <c r="F142" i="2"/>
  <c r="H144" i="2"/>
  <c r="J145" i="2"/>
  <c r="F147" i="2"/>
  <c r="H149" i="2"/>
  <c r="J150" i="2"/>
  <c r="F152" i="2"/>
  <c r="H154" i="2"/>
  <c r="J155" i="2"/>
  <c r="F157" i="2"/>
  <c r="H159" i="2"/>
  <c r="J160" i="2"/>
  <c r="F162" i="2"/>
  <c r="H164" i="2"/>
  <c r="J165" i="2"/>
  <c r="J129" i="2"/>
  <c r="F131" i="2"/>
  <c r="H132" i="2"/>
  <c r="J134" i="2"/>
  <c r="F136" i="2"/>
  <c r="H137" i="2"/>
  <c r="J139" i="2"/>
  <c r="F141" i="2"/>
  <c r="H142" i="2"/>
  <c r="J144" i="2"/>
  <c r="F146" i="2"/>
  <c r="H147" i="2"/>
  <c r="J149" i="2"/>
  <c r="F151" i="2"/>
  <c r="H152" i="2"/>
  <c r="F156" i="2"/>
  <c r="F161" i="2"/>
  <c r="F130" i="2"/>
  <c r="H131" i="2"/>
  <c r="J132" i="2"/>
  <c r="F135" i="2"/>
  <c r="H136" i="2"/>
  <c r="J137" i="2"/>
  <c r="F140" i="2"/>
  <c r="H141" i="2"/>
  <c r="J142" i="2"/>
  <c r="F145" i="2"/>
  <c r="H146" i="2"/>
  <c r="J147" i="2"/>
  <c r="F150" i="2"/>
  <c r="H151" i="2"/>
  <c r="J152" i="2"/>
  <c r="J219" i="2"/>
  <c r="F129" i="2"/>
  <c r="F134" i="2"/>
  <c r="F139" i="2"/>
  <c r="F144" i="2"/>
  <c r="F149" i="2"/>
</calcChain>
</file>

<file path=xl/sharedStrings.xml><?xml version="1.0" encoding="utf-8"?>
<sst xmlns="http://schemas.openxmlformats.org/spreadsheetml/2006/main" count="2631" uniqueCount="267">
  <si>
    <t>Männer</t>
  </si>
  <si>
    <t>Gruppe A</t>
  </si>
  <si>
    <t>Gruppe B</t>
  </si>
  <si>
    <t>Gruppe C</t>
  </si>
  <si>
    <t>Gruppe D</t>
  </si>
  <si>
    <t>U21 Team Germany 1</t>
  </si>
  <si>
    <t>MTV Diepenau</t>
  </si>
  <si>
    <t>TV Böblingen</t>
  </si>
  <si>
    <t>U18 Team Germany 1</t>
  </si>
  <si>
    <t>VfL Kellinghusen 2</t>
  </si>
  <si>
    <t>SV Armstorf</t>
  </si>
  <si>
    <t>SV Düdenbüttel</t>
  </si>
  <si>
    <t>TuS Empelde</t>
  </si>
  <si>
    <t>TV GH Brettorf 2</t>
  </si>
  <si>
    <t>U18 Team Germany 3</t>
  </si>
  <si>
    <t>SV Moslesfehn 1</t>
  </si>
  <si>
    <t>TSV Jona 1</t>
  </si>
  <si>
    <t>Güstrower SC 09</t>
  </si>
  <si>
    <t>Langebrücker BSV</t>
  </si>
  <si>
    <t>TuS Spenge</t>
  </si>
  <si>
    <t>TSV Schülp</t>
  </si>
  <si>
    <t>TSV Hagen 1</t>
  </si>
  <si>
    <t>Ahlhorner SV 1</t>
  </si>
  <si>
    <t>VfK Berlin 1</t>
  </si>
  <si>
    <t>SG Stern Kaulsdorf</t>
  </si>
  <si>
    <t>Gruppe E</t>
  </si>
  <si>
    <t>Gruppe F</t>
  </si>
  <si>
    <t>Gruppe G</t>
  </si>
  <si>
    <t>Gruppe H</t>
  </si>
  <si>
    <t>TuS Bothfeld</t>
  </si>
  <si>
    <t>U21 Team Germany 2</t>
  </si>
  <si>
    <t>Leichlinger TV</t>
  </si>
  <si>
    <t>TSV Essel</t>
  </si>
  <si>
    <t>U18 Team Germany 2</t>
  </si>
  <si>
    <t>Ahlhorner SV 2</t>
  </si>
  <si>
    <t>SV Moslesfehn 2</t>
  </si>
  <si>
    <t>Lemwerder TV</t>
  </si>
  <si>
    <t>TuS Dahlbruch</t>
  </si>
  <si>
    <t>MTV Vorsfelde</t>
  </si>
  <si>
    <t>TSV Jona 2</t>
  </si>
  <si>
    <t>TSV Hagen 2</t>
  </si>
  <si>
    <t>TSV Bardowick</t>
  </si>
  <si>
    <t>DJK Süd Berlin</t>
  </si>
  <si>
    <t>TSV Burgdorf</t>
  </si>
  <si>
    <t>Wardenburger TV</t>
  </si>
  <si>
    <t>TV GH Brettorf 1</t>
  </si>
  <si>
    <t>VfL Kellinghusen 1</t>
  </si>
  <si>
    <t>TV Voerde</t>
  </si>
  <si>
    <t>TKH</t>
  </si>
  <si>
    <t>Samstag, 30.04.2016</t>
  </si>
  <si>
    <t>Zeit</t>
  </si>
  <si>
    <t>Dg.</t>
  </si>
  <si>
    <t>Feld</t>
  </si>
  <si>
    <t>Nr.</t>
  </si>
  <si>
    <t>Gruppe</t>
  </si>
  <si>
    <t>Mannschaften</t>
  </si>
  <si>
    <t>Schiri</t>
  </si>
  <si>
    <t>11:30</t>
  </si>
  <si>
    <t>A</t>
  </si>
  <si>
    <t>-</t>
  </si>
  <si>
    <t>:</t>
  </si>
  <si>
    <t>B</t>
  </si>
  <si>
    <t>11:55</t>
  </si>
  <si>
    <t>C</t>
  </si>
  <si>
    <t>D</t>
  </si>
  <si>
    <t>12:20</t>
  </si>
  <si>
    <t>12:45</t>
  </si>
  <si>
    <t>13:10</t>
  </si>
  <si>
    <t>E</t>
  </si>
  <si>
    <t>F</t>
  </si>
  <si>
    <t>13:35</t>
  </si>
  <si>
    <t>G</t>
  </si>
  <si>
    <t>H</t>
  </si>
  <si>
    <t>14:00</t>
  </si>
  <si>
    <t>14:25</t>
  </si>
  <si>
    <t>14:50</t>
  </si>
  <si>
    <t>15:15</t>
  </si>
  <si>
    <t>15:40</t>
  </si>
  <si>
    <t>16:05</t>
  </si>
  <si>
    <t>16:30</t>
  </si>
  <si>
    <t>16:55</t>
  </si>
  <si>
    <t>17:20</t>
  </si>
  <si>
    <t>17:55</t>
  </si>
  <si>
    <t>18:10</t>
  </si>
  <si>
    <t>18:35</t>
  </si>
  <si>
    <t>Endstand A</t>
  </si>
  <si>
    <t>Endstand B</t>
  </si>
  <si>
    <t>Endstand C</t>
  </si>
  <si>
    <t>Endstand D</t>
  </si>
  <si>
    <t>Endstand E</t>
  </si>
  <si>
    <t>Endstand F</t>
  </si>
  <si>
    <t>Endstand G</t>
  </si>
  <si>
    <t>Endstand H</t>
  </si>
  <si>
    <t>Sonntag, 01.05.2016</t>
  </si>
  <si>
    <t>9:00</t>
  </si>
  <si>
    <t>AF 16</t>
  </si>
  <si>
    <t>AF 17</t>
  </si>
  <si>
    <t>AF 18</t>
  </si>
  <si>
    <t>AF 19</t>
  </si>
  <si>
    <t>AF 20</t>
  </si>
  <si>
    <t>9:25</t>
  </si>
  <si>
    <t>AF 11</t>
  </si>
  <si>
    <t>AF 12</t>
  </si>
  <si>
    <t>AF 13</t>
  </si>
  <si>
    <t>AF 14</t>
  </si>
  <si>
    <t>AF 15</t>
  </si>
  <si>
    <t>9:50</t>
  </si>
  <si>
    <t>AF 9</t>
  </si>
  <si>
    <t>AF 10</t>
  </si>
  <si>
    <t>VF 18</t>
  </si>
  <si>
    <t>VF 19</t>
  </si>
  <si>
    <t>VF 20</t>
  </si>
  <si>
    <t>10:15</t>
  </si>
  <si>
    <t>AF 1</t>
  </si>
  <si>
    <t>AF 2</t>
  </si>
  <si>
    <t>AF 3</t>
  </si>
  <si>
    <t>AF 4</t>
  </si>
  <si>
    <t>VF 17</t>
  </si>
  <si>
    <t>10:40</t>
  </si>
  <si>
    <t>AF 5</t>
  </si>
  <si>
    <t>AF 6</t>
  </si>
  <si>
    <t>AF 7</t>
  </si>
  <si>
    <t>AF 8</t>
  </si>
  <si>
    <t>11:05</t>
  </si>
  <si>
    <t>VF 13</t>
  </si>
  <si>
    <t>VF 14</t>
  </si>
  <si>
    <t>VF 15</t>
  </si>
  <si>
    <t>VF 16</t>
  </si>
  <si>
    <t>VF 9</t>
  </si>
  <si>
    <t>VF 10</t>
  </si>
  <si>
    <t>VF 11</t>
  </si>
  <si>
    <t>VF 12</t>
  </si>
  <si>
    <t>HF 14</t>
  </si>
  <si>
    <t>HF 15</t>
  </si>
  <si>
    <t>HF 16</t>
  </si>
  <si>
    <t>HF 17</t>
  </si>
  <si>
    <t>HF 18</t>
  </si>
  <si>
    <t>HF 19</t>
  </si>
  <si>
    <t>HF 20</t>
  </si>
  <si>
    <t>HF 9</t>
  </si>
  <si>
    <t>HF 10</t>
  </si>
  <si>
    <t>HF 11</t>
  </si>
  <si>
    <t>HF 12</t>
  </si>
  <si>
    <t>HF 13</t>
  </si>
  <si>
    <t>VF 5</t>
  </si>
  <si>
    <t>VF 6</t>
  </si>
  <si>
    <t>VF 7</t>
  </si>
  <si>
    <t>VF 8</t>
  </si>
  <si>
    <t>VF 1</t>
  </si>
  <si>
    <t>VF 2</t>
  </si>
  <si>
    <t>VF 3</t>
  </si>
  <si>
    <t>VF 4</t>
  </si>
  <si>
    <t>Platz 29</t>
  </si>
  <si>
    <t>Platz 31</t>
  </si>
  <si>
    <t>Platz 33</t>
  </si>
  <si>
    <t>Platz 35</t>
  </si>
  <si>
    <t>Platz 37</t>
  </si>
  <si>
    <t>Platz 39</t>
  </si>
  <si>
    <t>HF 5</t>
  </si>
  <si>
    <t>HF 6</t>
  </si>
  <si>
    <t>HF 7</t>
  </si>
  <si>
    <t>HF 8</t>
  </si>
  <si>
    <t>Platz 27</t>
  </si>
  <si>
    <t>HF 3</t>
  </si>
  <si>
    <t>HF 4</t>
  </si>
  <si>
    <t>Platz 21</t>
  </si>
  <si>
    <t>Platz 23</t>
  </si>
  <si>
    <t>Platz 25</t>
  </si>
  <si>
    <t>Platz 13</t>
  </si>
  <si>
    <t>Platz 15</t>
  </si>
  <si>
    <t>Platz 17</t>
  </si>
  <si>
    <t>Platz 19</t>
  </si>
  <si>
    <t>HF 1</t>
  </si>
  <si>
    <t>HF 2</t>
  </si>
  <si>
    <t>Platz 5</t>
  </si>
  <si>
    <t>Platz 7</t>
  </si>
  <si>
    <t>Platz 9</t>
  </si>
  <si>
    <t>Platz 11</t>
  </si>
  <si>
    <t>Finale</t>
  </si>
  <si>
    <t>Platz 3</t>
  </si>
  <si>
    <t>Endstand Männer</t>
  </si>
  <si>
    <t>Frauen</t>
  </si>
  <si>
    <t>TuS Döhlen</t>
  </si>
  <si>
    <t>TKH 3</t>
  </si>
  <si>
    <t>TSV Bardowick 2</t>
  </si>
  <si>
    <t>TSV B. Leverkusen</t>
  </si>
  <si>
    <t>VfK 01 Berlin</t>
  </si>
  <si>
    <t>TKH 2</t>
  </si>
  <si>
    <t>TSV Hagenah</t>
  </si>
  <si>
    <t>Hammer SC 08</t>
  </si>
  <si>
    <t>SCE Gliesmarode</t>
  </si>
  <si>
    <t>TKH 1</t>
  </si>
  <si>
    <t>MTV Hammah</t>
  </si>
  <si>
    <t>TSV Bardowick 1</t>
  </si>
  <si>
    <t>TV J. Schneverdingen</t>
  </si>
  <si>
    <t>MTSV Selsingen</t>
  </si>
  <si>
    <t>Gruppe G  (Pl. 1-12)</t>
  </si>
  <si>
    <t>Gruppe H  (Pl. 1-12)</t>
  </si>
  <si>
    <t>Gruppe I  (Pl. 1-12)</t>
  </si>
  <si>
    <t>Gruppe K  (Pl. 1-12)</t>
  </si>
  <si>
    <t>Gruppe L  (Pl. 13-24)</t>
  </si>
  <si>
    <t>Gruppe M  (Pl. 13-24)</t>
  </si>
  <si>
    <t>Gruppe N  (Pl. 13-24)</t>
  </si>
  <si>
    <t>Gruppe O  (Pl. 13-24)</t>
  </si>
  <si>
    <t>Gruppe P  (Pl. 25-30)</t>
  </si>
  <si>
    <t>Gruppe Q  (Pl. 25-30)</t>
  </si>
  <si>
    <t>L</t>
  </si>
  <si>
    <t>M</t>
  </si>
  <si>
    <t>N</t>
  </si>
  <si>
    <t>O</t>
  </si>
  <si>
    <t>P</t>
  </si>
  <si>
    <t>Q</t>
  </si>
  <si>
    <t>I</t>
  </si>
  <si>
    <t>K</t>
  </si>
  <si>
    <t>U18 Germany Team 2</t>
  </si>
  <si>
    <t>U18 Germany Team 1</t>
  </si>
  <si>
    <t>U21 1</t>
  </si>
  <si>
    <t>U21 2</t>
  </si>
  <si>
    <t>U25 1</t>
  </si>
  <si>
    <t>U25 2</t>
  </si>
  <si>
    <t>U13 1</t>
  </si>
  <si>
    <t>U13 2</t>
  </si>
  <si>
    <t>U17 1</t>
  </si>
  <si>
    <t>U17 2</t>
  </si>
  <si>
    <t>U05 1</t>
  </si>
  <si>
    <t>U05 2</t>
  </si>
  <si>
    <t>U09 1</t>
  </si>
  <si>
    <t>U09 2</t>
  </si>
  <si>
    <t xml:space="preserve">  n.V.</t>
  </si>
  <si>
    <t>Endstand Frauen</t>
  </si>
  <si>
    <t>U 14</t>
  </si>
  <si>
    <t>TuS Halden-Herbeck</t>
  </si>
  <si>
    <t>MTV Nordel</t>
  </si>
  <si>
    <t xml:space="preserve"> </t>
  </si>
  <si>
    <t>Endstand U14</t>
  </si>
  <si>
    <t>U 10</t>
  </si>
  <si>
    <t>Endstand U 10</t>
  </si>
  <si>
    <t>U 12</t>
  </si>
  <si>
    <t>TuS Bothfeld 1</t>
  </si>
  <si>
    <t>TuS Bothfeld 2</t>
  </si>
  <si>
    <t>Endstand U 12</t>
  </si>
  <si>
    <t>VfK Berlin 2</t>
  </si>
  <si>
    <t>frei</t>
  </si>
  <si>
    <t>TK Berenbostel</t>
  </si>
  <si>
    <t>Pl. 7</t>
  </si>
  <si>
    <t>Pl. 5</t>
  </si>
  <si>
    <t>Pl. 3</t>
  </si>
  <si>
    <t>09:00</t>
  </si>
  <si>
    <t>09:25</t>
  </si>
  <si>
    <t>09:50</t>
  </si>
  <si>
    <t>Pl. 25</t>
  </si>
  <si>
    <t>Pl. 27</t>
  </si>
  <si>
    <t>Pl. 29</t>
  </si>
  <si>
    <t>Pl. 31</t>
  </si>
  <si>
    <t>Pl. 33</t>
  </si>
  <si>
    <t>Pl. 35</t>
  </si>
  <si>
    <t>Pl. 37</t>
  </si>
  <si>
    <t>Pl. 39</t>
  </si>
  <si>
    <r>
      <t xml:space="preserve"> </t>
    </r>
    <r>
      <rPr>
        <b/>
        <sz val="12"/>
        <color theme="1"/>
        <rFont val="Arial"/>
        <family val="2"/>
      </rPr>
      <t>14:00</t>
    </r>
  </si>
  <si>
    <t>Pl. 21</t>
  </si>
  <si>
    <t>Pl. 23</t>
  </si>
  <si>
    <t>Pl. 13</t>
  </si>
  <si>
    <t>Pl. 15</t>
  </si>
  <si>
    <t>Pl. 17</t>
  </si>
  <si>
    <t>Pl. 19</t>
  </si>
  <si>
    <t>Pl. 9</t>
  </si>
  <si>
    <t>Pl.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</si>
</sst>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h&quot;:&quot;mm"/>
    <numFmt numFmtId="165" formatCode="0.##"/>
    <numFmt numFmtId="166" formatCode="hh&quot;:&quot;mm;@"/>
    <numFmt numFmtId="167" formatCode="[$-407]hh&quot;:&quot;mm"/>
    <numFmt numFmtId="168" formatCode="[$-407]General"/>
    <numFmt numFmtId="169" formatCode="#,##0.00&quot; &quot;[$€-407];[Red]&quot;-&quot;#,##0.00&quot; &quot;[$€-407]"/>
  </numFmts>
  <fonts count="16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1"/>
    </font>
    <font>
      <b/>
      <sz val="12"/>
      <color rgb="FF000000"/>
      <name val="Arial"/>
      <family val="2"/>
    </font>
    <font>
      <sz val="14"/>
      <color theme="1"/>
      <name val="Arial1"/>
    </font>
    <font>
      <b/>
      <sz val="12"/>
      <color theme="1"/>
      <name val="Arial"/>
      <family val="2"/>
    </font>
    <font>
      <b/>
      <sz val="12"/>
      <color theme="1"/>
      <name val="Arial1"/>
    </font>
    <font>
      <b/>
      <i/>
      <sz val="10"/>
      <color rgb="FFFFFFFF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66FF66"/>
        <bgColor rgb="FF66FF66"/>
      </patternFill>
    </fill>
    <fill>
      <patternFill patternType="solid">
        <fgColor rgb="FF66FFFF"/>
        <bgColor rgb="FF66FFFF"/>
      </patternFill>
    </fill>
    <fill>
      <patternFill patternType="solid">
        <fgColor rgb="FFFF6600"/>
        <bgColor rgb="FFFF6600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06">
    <xf numFmtId="0" fontId="0" fillId="0" borderId="0" xfId="0"/>
    <xf numFmtId="168" fontId="1" fillId="0" borderId="0" xfId="1" applyFont="1" applyAlignment="1">
      <alignment horizontal="center"/>
    </xf>
    <xf numFmtId="168" fontId="5" fillId="2" borderId="1" xfId="1" applyFont="1" applyFill="1" applyBorder="1" applyAlignment="1">
      <alignment horizontal="center"/>
    </xf>
    <xf numFmtId="168" fontId="5" fillId="2" borderId="0" xfId="1" applyFont="1" applyFill="1" applyAlignment="1">
      <alignment horizontal="center"/>
    </xf>
    <xf numFmtId="168" fontId="1" fillId="2" borderId="0" xfId="1" applyFont="1" applyFill="1" applyAlignment="1">
      <alignment horizontal="center"/>
    </xf>
    <xf numFmtId="168" fontId="1" fillId="2" borderId="2" xfId="1" applyFont="1" applyFill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8" fontId="1" fillId="2" borderId="3" xfId="1" applyFont="1" applyFill="1" applyBorder="1" applyAlignment="1">
      <alignment horizontal="center"/>
    </xf>
    <xf numFmtId="168" fontId="1" fillId="2" borderId="4" xfId="1" applyFont="1" applyFill="1" applyBorder="1" applyAlignment="1">
      <alignment horizontal="center"/>
    </xf>
    <xf numFmtId="164" fontId="6" fillId="0" borderId="0" xfId="1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ill="1"/>
    <xf numFmtId="165" fontId="1" fillId="0" borderId="0" xfId="1" applyNumberFormat="1" applyFont="1" applyBorder="1" applyAlignment="1">
      <alignment horizontal="center"/>
    </xf>
    <xf numFmtId="168" fontId="1" fillId="2" borderId="0" xfId="1" applyFont="1" applyFill="1"/>
    <xf numFmtId="168" fontId="1" fillId="0" borderId="0" xfId="1" applyFont="1"/>
    <xf numFmtId="164" fontId="7" fillId="0" borderId="0" xfId="0" applyNumberFormat="1" applyFont="1"/>
    <xf numFmtId="165" fontId="5" fillId="0" borderId="0" xfId="1" applyNumberFormat="1" applyFont="1" applyAlignment="1">
      <alignment horizontal="center"/>
    </xf>
    <xf numFmtId="168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left"/>
    </xf>
    <xf numFmtId="168" fontId="7" fillId="2" borderId="0" xfId="1" applyFont="1" applyFill="1" applyAlignment="1">
      <alignment horizontal="center"/>
    </xf>
    <xf numFmtId="168" fontId="6" fillId="2" borderId="0" xfId="1" applyFont="1" applyFill="1" applyAlignment="1">
      <alignment horizontal="center"/>
    </xf>
    <xf numFmtId="168" fontId="1" fillId="2" borderId="0" xfId="1" applyFont="1" applyFill="1" applyAlignment="1" applyProtection="1">
      <alignment horizontal="center" wrapText="1"/>
    </xf>
    <xf numFmtId="168" fontId="1" fillId="0" borderId="0" xfId="1" applyFont="1" applyAlignment="1" applyProtection="1">
      <alignment horizontal="center" wrapText="1"/>
    </xf>
    <xf numFmtId="167" fontId="1" fillId="0" borderId="0" xfId="1" applyNumberFormat="1" applyFont="1"/>
    <xf numFmtId="0" fontId="0" fillId="0" borderId="0" xfId="0" applyAlignment="1">
      <alignment horizontal="center"/>
    </xf>
    <xf numFmtId="168" fontId="5" fillId="0" borderId="1" xfId="1" applyFont="1" applyBorder="1" applyAlignment="1" applyProtection="1">
      <alignment horizontal="center" wrapText="1"/>
    </xf>
    <xf numFmtId="168" fontId="5" fillId="0" borderId="0" xfId="1" applyFont="1" applyAlignment="1" applyProtection="1">
      <alignment horizontal="center" wrapText="1"/>
    </xf>
    <xf numFmtId="168" fontId="5" fillId="0" borderId="1" xfId="1" applyFont="1" applyBorder="1" applyAlignment="1">
      <alignment horizontal="center"/>
    </xf>
    <xf numFmtId="168" fontId="1" fillId="0" borderId="2" xfId="1" applyFont="1" applyFill="1" applyBorder="1" applyAlignment="1">
      <alignment horizontal="center"/>
    </xf>
    <xf numFmtId="168" fontId="1" fillId="0" borderId="0" xfId="1" applyFont="1" applyFill="1" applyAlignment="1">
      <alignment horizontal="center"/>
    </xf>
    <xf numFmtId="168" fontId="1" fillId="0" borderId="3" xfId="1" applyFont="1" applyFill="1" applyBorder="1" applyAlignment="1">
      <alignment horizontal="center"/>
    </xf>
    <xf numFmtId="168" fontId="1" fillId="0" borderId="4" xfId="1" applyFont="1" applyFill="1" applyBorder="1" applyAlignment="1">
      <alignment horizontal="center"/>
    </xf>
    <xf numFmtId="168" fontId="1" fillId="0" borderId="0" xfId="1" applyFont="1" applyFill="1" applyAlignment="1" applyProtection="1">
      <alignment horizontal="center" wrapText="1"/>
    </xf>
    <xf numFmtId="168" fontId="5" fillId="0" borderId="1" xfId="1" applyFont="1" applyFill="1" applyBorder="1" applyAlignment="1" applyProtection="1">
      <alignment horizontal="center" wrapText="1"/>
    </xf>
    <xf numFmtId="168" fontId="5" fillId="0" borderId="0" xfId="1" applyFont="1" applyFill="1" applyAlignment="1">
      <alignment horizontal="center"/>
    </xf>
    <xf numFmtId="168" fontId="5" fillId="0" borderId="1" xfId="1" applyFont="1" applyFill="1" applyBorder="1" applyAlignment="1">
      <alignment horizontal="center"/>
    </xf>
    <xf numFmtId="168" fontId="1" fillId="0" borderId="0" xfId="1" applyFont="1" applyFill="1"/>
    <xf numFmtId="49" fontId="5" fillId="0" borderId="0" xfId="1" applyNumberFormat="1" applyFont="1" applyAlignment="1">
      <alignment horizontal="left"/>
    </xf>
    <xf numFmtId="168" fontId="7" fillId="0" borderId="0" xfId="1" applyFont="1" applyAlignment="1">
      <alignment horizontal="center"/>
    </xf>
    <xf numFmtId="168" fontId="6" fillId="0" borderId="0" xfId="1" applyFont="1" applyAlignment="1">
      <alignment horizontal="center"/>
    </xf>
    <xf numFmtId="168" fontId="1" fillId="0" borderId="5" xfId="1" applyFont="1" applyBorder="1" applyAlignment="1">
      <alignment horizontal="center"/>
    </xf>
    <xf numFmtId="168" fontId="1" fillId="0" borderId="6" xfId="1" applyFont="1" applyBorder="1" applyAlignment="1">
      <alignment horizontal="center"/>
    </xf>
    <xf numFmtId="168" fontId="5" fillId="0" borderId="6" xfId="1" applyFont="1" applyBorder="1" applyAlignment="1">
      <alignment horizontal="center"/>
    </xf>
    <xf numFmtId="168" fontId="1" fillId="0" borderId="6" xfId="1" applyFont="1" applyBorder="1"/>
    <xf numFmtId="168" fontId="1" fillId="0" borderId="7" xfId="1" applyFont="1" applyBorder="1" applyAlignment="1">
      <alignment horizontal="center"/>
    </xf>
    <xf numFmtId="168" fontId="1" fillId="0" borderId="8" xfId="1" applyFont="1" applyBorder="1" applyAlignment="1">
      <alignment horizontal="center"/>
    </xf>
    <xf numFmtId="168" fontId="1" fillId="0" borderId="0" xfId="1" applyFont="1" applyBorder="1" applyAlignment="1">
      <alignment horizontal="center"/>
    </xf>
    <xf numFmtId="168" fontId="1" fillId="0" borderId="0" xfId="1" applyFont="1" applyBorder="1"/>
    <xf numFmtId="168" fontId="1" fillId="0" borderId="9" xfId="1" applyFont="1" applyBorder="1" applyAlignment="1">
      <alignment horizontal="center"/>
    </xf>
    <xf numFmtId="168" fontId="5" fillId="0" borderId="8" xfId="1" applyFont="1" applyBorder="1" applyAlignment="1">
      <alignment horizontal="right"/>
    </xf>
    <xf numFmtId="168" fontId="5" fillId="0" borderId="0" xfId="1" applyFont="1" applyBorder="1" applyAlignment="1">
      <alignment horizontal="center"/>
    </xf>
    <xf numFmtId="168" fontId="5" fillId="0" borderId="10" xfId="1" applyFont="1" applyBorder="1" applyAlignment="1">
      <alignment horizontal="right"/>
    </xf>
    <xf numFmtId="168" fontId="1" fillId="0" borderId="11" xfId="1" applyFont="1" applyBorder="1" applyAlignment="1">
      <alignment horizontal="center"/>
    </xf>
    <xf numFmtId="168" fontId="1" fillId="0" borderId="11" xfId="1" applyFont="1" applyBorder="1"/>
    <xf numFmtId="168" fontId="5" fillId="0" borderId="11" xfId="1" applyFont="1" applyBorder="1" applyAlignment="1">
      <alignment horizontal="center"/>
    </xf>
    <xf numFmtId="168" fontId="1" fillId="0" borderId="12" xfId="1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8" fontId="5" fillId="2" borderId="0" xfId="1" applyFont="1" applyFill="1" applyBorder="1" applyAlignment="1">
      <alignment horizontal="center"/>
    </xf>
    <xf numFmtId="168" fontId="5" fillId="2" borderId="0" xfId="1" applyFont="1" applyFill="1" applyBorder="1" applyAlignment="1">
      <alignment horizontal="center"/>
    </xf>
    <xf numFmtId="168" fontId="5" fillId="0" borderId="0" xfId="1" applyFont="1" applyFill="1" applyBorder="1" applyAlignment="1">
      <alignment horizontal="center"/>
    </xf>
    <xf numFmtId="168" fontId="5" fillId="0" borderId="0" xfId="1" applyFont="1" applyFill="1" applyBorder="1" applyAlignment="1">
      <alignment horizontal="center"/>
    </xf>
    <xf numFmtId="168" fontId="1" fillId="2" borderId="0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6" fillId="0" borderId="0" xfId="1" applyNumberFormat="1" applyFont="1" applyAlignment="1">
      <alignment horizontal="center"/>
    </xf>
    <xf numFmtId="168" fontId="1" fillId="0" borderId="0" xfId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8" fontId="1" fillId="0" borderId="2" xfId="1" applyFont="1" applyBorder="1" applyAlignment="1" applyProtection="1">
      <alignment horizontal="center" wrapText="1"/>
    </xf>
    <xf numFmtId="168" fontId="1" fillId="0" borderId="2" xfId="1" applyFont="1" applyBorder="1" applyAlignment="1">
      <alignment horizontal="center"/>
    </xf>
    <xf numFmtId="168" fontId="1" fillId="0" borderId="3" xfId="1" applyFont="1" applyBorder="1" applyAlignment="1" applyProtection="1">
      <alignment horizontal="center" wrapText="1"/>
    </xf>
    <xf numFmtId="168" fontId="1" fillId="0" borderId="3" xfId="1" applyFont="1" applyBorder="1" applyAlignment="1">
      <alignment horizontal="center"/>
    </xf>
    <xf numFmtId="167" fontId="1" fillId="0" borderId="0" xfId="1" applyNumberFormat="1" applyFont="1" applyAlignment="1">
      <alignment horizontal="center"/>
    </xf>
    <xf numFmtId="168" fontId="1" fillId="0" borderId="4" xfId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168" fontId="1" fillId="0" borderId="4" xfId="1" applyFont="1" applyBorder="1" applyAlignment="1" applyProtection="1">
      <alignment horizontal="center" wrapText="1"/>
    </xf>
    <xf numFmtId="0" fontId="8" fillId="0" borderId="1" xfId="0" applyFont="1" applyBorder="1" applyAlignment="1">
      <alignment horizontal="center"/>
    </xf>
    <xf numFmtId="168" fontId="1" fillId="0" borderId="0" xfId="1" applyFont="1" applyBorder="1" applyAlignment="1" applyProtection="1">
      <alignment horizontal="center" wrapText="1"/>
    </xf>
    <xf numFmtId="168" fontId="1" fillId="0" borderId="0" xfId="1" applyFont="1" applyFill="1" applyBorder="1" applyAlignment="1" applyProtection="1">
      <alignment horizontal="center" wrapText="1"/>
    </xf>
    <xf numFmtId="164" fontId="0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8" fontId="1" fillId="0" borderId="0" xfId="1" applyFont="1" applyAlignment="1">
      <alignment horizontal="left"/>
    </xf>
    <xf numFmtId="0" fontId="0" fillId="0" borderId="6" xfId="0" applyBorder="1"/>
    <xf numFmtId="168" fontId="1" fillId="0" borderId="6" xfId="1" applyFont="1" applyFill="1" applyBorder="1" applyAlignment="1">
      <alignment horizontal="center"/>
    </xf>
    <xf numFmtId="168" fontId="1" fillId="0" borderId="7" xfId="1" applyFont="1" applyFill="1" applyBorder="1" applyAlignment="1">
      <alignment horizontal="center"/>
    </xf>
    <xf numFmtId="168" fontId="1" fillId="0" borderId="9" xfId="1" applyFont="1" applyFill="1" applyBorder="1" applyAlignment="1">
      <alignment horizontal="center"/>
    </xf>
    <xf numFmtId="168" fontId="1" fillId="0" borderId="11" xfId="1" applyFont="1" applyFill="1" applyBorder="1" applyAlignment="1">
      <alignment horizontal="center"/>
    </xf>
    <xf numFmtId="168" fontId="1" fillId="0" borderId="12" xfId="1" applyFont="1" applyFill="1" applyBorder="1" applyAlignment="1">
      <alignment horizontal="center"/>
    </xf>
    <xf numFmtId="168" fontId="1" fillId="0" borderId="3" xfId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168" fontId="1" fillId="0" borderId="4" xfId="1" applyBorder="1" applyAlignment="1">
      <alignment horizontal="center"/>
    </xf>
    <xf numFmtId="166" fontId="5" fillId="0" borderId="0" xfId="1" applyNumberFormat="1" applyFont="1" applyAlignment="1">
      <alignment horizontal="center"/>
    </xf>
    <xf numFmtId="168" fontId="5" fillId="0" borderId="6" xfId="1" applyFont="1" applyFill="1" applyBorder="1" applyAlignment="1">
      <alignment horizontal="center"/>
    </xf>
    <xf numFmtId="168" fontId="1" fillId="0" borderId="0" xfId="1" applyBorder="1" applyAlignment="1">
      <alignment horizontal="center"/>
    </xf>
    <xf numFmtId="168" fontId="1" fillId="0" borderId="10" xfId="1" applyFont="1" applyBorder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8" fontId="1" fillId="0" borderId="0" xfId="1" applyFont="1" applyAlignment="1" applyProtection="1">
      <alignment horizontal="left" wrapText="1"/>
    </xf>
    <xf numFmtId="168" fontId="1" fillId="0" borderId="0" xfId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8" fontId="5" fillId="0" borderId="0" xfId="1" applyFont="1" applyFill="1" applyBorder="1" applyAlignment="1" applyProtection="1">
      <alignment horizontal="center" wrapText="1"/>
    </xf>
    <xf numFmtId="164" fontId="10" fillId="0" borderId="1" xfId="1" applyNumberFormat="1" applyFont="1" applyFill="1" applyBorder="1" applyAlignment="1">
      <alignment horizontal="center"/>
    </xf>
    <xf numFmtId="168" fontId="10" fillId="0" borderId="1" xfId="1" applyFont="1" applyFill="1" applyBorder="1" applyAlignment="1">
      <alignment horizontal="center"/>
    </xf>
    <xf numFmtId="168" fontId="10" fillId="3" borderId="13" xfId="1" applyFont="1" applyFill="1" applyBorder="1" applyAlignment="1">
      <alignment horizontal="center"/>
    </xf>
    <xf numFmtId="168" fontId="10" fillId="3" borderId="14" xfId="1" applyFont="1" applyFill="1" applyBorder="1" applyAlignment="1">
      <alignment horizontal="center"/>
    </xf>
    <xf numFmtId="168" fontId="10" fillId="3" borderId="13" xfId="1" applyFont="1" applyFill="1" applyBorder="1" applyAlignment="1" applyProtection="1">
      <alignment horizontal="center" wrapText="1"/>
    </xf>
    <xf numFmtId="168" fontId="10" fillId="3" borderId="14" xfId="1" applyFont="1" applyFill="1" applyBorder="1" applyAlignment="1" applyProtection="1">
      <alignment horizontal="center" wrapText="1"/>
    </xf>
    <xf numFmtId="168" fontId="10" fillId="3" borderId="15" xfId="1" applyFont="1" applyFill="1" applyBorder="1" applyAlignment="1">
      <alignment horizontal="center"/>
    </xf>
    <xf numFmtId="168" fontId="11" fillId="0" borderId="0" xfId="1" applyFont="1" applyBorder="1"/>
    <xf numFmtId="168" fontId="11" fillId="0" borderId="0" xfId="1" applyFont="1"/>
    <xf numFmtId="168" fontId="11" fillId="0" borderId="0" xfId="1" applyFont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8" fontId="10" fillId="0" borderId="0" xfId="1" applyFont="1" applyFill="1" applyBorder="1" applyAlignment="1">
      <alignment horizontal="center"/>
    </xf>
    <xf numFmtId="167" fontId="12" fillId="0" borderId="0" xfId="1" applyNumberFormat="1" applyFont="1" applyFill="1" applyBorder="1" applyAlignment="1">
      <alignment horizontal="center"/>
    </xf>
    <xf numFmtId="168" fontId="12" fillId="0" borderId="0" xfId="1" applyFont="1" applyFill="1" applyBorder="1" applyAlignment="1">
      <alignment horizontal="center"/>
    </xf>
    <xf numFmtId="168" fontId="12" fillId="4" borderId="13" xfId="1" applyFont="1" applyFill="1" applyBorder="1" applyAlignment="1">
      <alignment horizontal="center"/>
    </xf>
    <xf numFmtId="168" fontId="12" fillId="4" borderId="14" xfId="1" applyFont="1" applyFill="1" applyBorder="1" applyAlignment="1">
      <alignment horizontal="center"/>
    </xf>
    <xf numFmtId="168" fontId="12" fillId="4" borderId="13" xfId="1" applyFont="1" applyFill="1" applyBorder="1" applyAlignment="1" applyProtection="1">
      <alignment horizontal="center" wrapText="1"/>
    </xf>
    <xf numFmtId="168" fontId="12" fillId="4" borderId="14" xfId="1" applyFont="1" applyFill="1" applyBorder="1" applyAlignment="1" applyProtection="1">
      <alignment horizontal="center" wrapText="1"/>
    </xf>
    <xf numFmtId="168" fontId="12" fillId="4" borderId="15" xfId="1" applyFont="1" applyFill="1" applyBorder="1" applyAlignment="1">
      <alignment horizontal="center"/>
    </xf>
    <xf numFmtId="167" fontId="10" fillId="0" borderId="0" xfId="1" applyNumberFormat="1" applyFont="1" applyBorder="1" applyAlignment="1">
      <alignment horizontal="center"/>
    </xf>
    <xf numFmtId="168" fontId="10" fillId="0" borderId="0" xfId="1" applyFont="1" applyBorder="1" applyAlignment="1">
      <alignment horizontal="center"/>
    </xf>
    <xf numFmtId="168" fontId="12" fillId="0" borderId="13" xfId="1" applyFont="1" applyBorder="1" applyAlignment="1">
      <alignment horizontal="center"/>
    </xf>
    <xf numFmtId="168" fontId="12" fillId="0" borderId="14" xfId="1" applyFont="1" applyBorder="1" applyAlignment="1">
      <alignment horizontal="center"/>
    </xf>
    <xf numFmtId="168" fontId="12" fillId="0" borderId="13" xfId="1" applyFont="1" applyBorder="1" applyAlignment="1" applyProtection="1">
      <alignment horizontal="center" wrapText="1"/>
    </xf>
    <xf numFmtId="168" fontId="12" fillId="0" borderId="14" xfId="1" applyFont="1" applyBorder="1" applyAlignment="1" applyProtection="1">
      <alignment horizontal="center" wrapText="1"/>
    </xf>
    <xf numFmtId="168" fontId="12" fillId="0" borderId="15" xfId="1" applyFont="1" applyBorder="1" applyAlignment="1">
      <alignment horizontal="center"/>
    </xf>
    <xf numFmtId="167" fontId="12" fillId="0" borderId="0" xfId="1" applyNumberFormat="1" applyFont="1" applyBorder="1" applyAlignment="1">
      <alignment horizontal="center"/>
    </xf>
    <xf numFmtId="168" fontId="12" fillId="0" borderId="0" xfId="1" applyFont="1" applyBorder="1" applyAlignment="1">
      <alignment horizontal="center"/>
    </xf>
    <xf numFmtId="167" fontId="12" fillId="0" borderId="0" xfId="1" applyNumberFormat="1" applyFont="1" applyAlignment="1">
      <alignment horizontal="center"/>
    </xf>
    <xf numFmtId="168" fontId="12" fillId="0" borderId="0" xfId="1" applyFont="1" applyAlignment="1">
      <alignment horizontal="center"/>
    </xf>
    <xf numFmtId="168" fontId="12" fillId="0" borderId="0" xfId="1" applyFont="1"/>
    <xf numFmtId="168" fontId="12" fillId="0" borderId="0" xfId="1" applyFont="1" applyBorder="1" applyAlignment="1" applyProtection="1">
      <alignment horizontal="center" wrapText="1"/>
    </xf>
    <xf numFmtId="168" fontId="13" fillId="0" borderId="0" xfId="1" applyFont="1" applyAlignment="1">
      <alignment horizontal="center"/>
    </xf>
    <xf numFmtId="168" fontId="10" fillId="5" borderId="13" xfId="1" applyFont="1" applyFill="1" applyBorder="1" applyAlignment="1">
      <alignment horizontal="center"/>
    </xf>
    <xf numFmtId="168" fontId="10" fillId="5" borderId="14" xfId="1" applyFont="1" applyFill="1" applyBorder="1" applyAlignment="1">
      <alignment horizontal="center"/>
    </xf>
    <xf numFmtId="168" fontId="10" fillId="5" borderId="13" xfId="1" applyFont="1" applyFill="1" applyBorder="1" applyAlignment="1" applyProtection="1">
      <alignment horizontal="center" wrapText="1"/>
    </xf>
    <xf numFmtId="168" fontId="10" fillId="5" borderId="14" xfId="1" applyFont="1" applyFill="1" applyBorder="1" applyAlignment="1" applyProtection="1">
      <alignment horizontal="center" wrapText="1"/>
    </xf>
    <xf numFmtId="168" fontId="10" fillId="5" borderId="15" xfId="1" applyFont="1" applyFill="1" applyBorder="1" applyAlignment="1">
      <alignment horizontal="center"/>
    </xf>
    <xf numFmtId="168" fontId="12" fillId="6" borderId="13" xfId="1" applyFont="1" applyFill="1" applyBorder="1" applyAlignment="1">
      <alignment horizontal="center"/>
    </xf>
    <xf numFmtId="168" fontId="12" fillId="6" borderId="14" xfId="1" applyFont="1" applyFill="1" applyBorder="1" applyAlignment="1">
      <alignment horizontal="center"/>
    </xf>
    <xf numFmtId="168" fontId="12" fillId="6" borderId="13" xfId="1" applyFont="1" applyFill="1" applyBorder="1" applyAlignment="1" applyProtection="1">
      <alignment horizontal="center" wrapText="1"/>
    </xf>
    <xf numFmtId="168" fontId="12" fillId="6" borderId="14" xfId="1" applyFont="1" applyFill="1" applyBorder="1" applyAlignment="1" applyProtection="1">
      <alignment horizontal="center" wrapText="1"/>
    </xf>
    <xf numFmtId="168" fontId="12" fillId="6" borderId="15" xfId="1" applyFont="1" applyFill="1" applyBorder="1" applyAlignment="1">
      <alignment horizontal="center"/>
    </xf>
    <xf numFmtId="164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164" fontId="12" fillId="0" borderId="0" xfId="1" applyNumberFormat="1" applyFont="1" applyFill="1" applyAlignment="1">
      <alignment horizontal="center"/>
    </xf>
    <xf numFmtId="16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168" fontId="10" fillId="3" borderId="5" xfId="1" applyFont="1" applyFill="1" applyBorder="1" applyAlignment="1">
      <alignment horizontal="center"/>
    </xf>
    <xf numFmtId="168" fontId="10" fillId="3" borderId="6" xfId="1" applyFont="1" applyFill="1" applyBorder="1" applyAlignment="1">
      <alignment horizontal="center"/>
    </xf>
    <xf numFmtId="168" fontId="10" fillId="3" borderId="1" xfId="1" applyFont="1" applyFill="1" applyBorder="1" applyAlignment="1">
      <alignment horizontal="center"/>
    </xf>
    <xf numFmtId="168" fontId="10" fillId="3" borderId="8" xfId="1" applyFont="1" applyFill="1" applyBorder="1" applyAlignment="1">
      <alignment horizontal="center"/>
    </xf>
    <xf numFmtId="168" fontId="10" fillId="3" borderId="0" xfId="1" applyFont="1" applyFill="1" applyBorder="1" applyAlignment="1">
      <alignment horizontal="center"/>
    </xf>
    <xf numFmtId="168" fontId="12" fillId="4" borderId="8" xfId="1" applyFont="1" applyFill="1" applyBorder="1" applyAlignment="1">
      <alignment horizontal="center"/>
    </xf>
    <xf numFmtId="168" fontId="12" fillId="4" borderId="0" xfId="1" applyFont="1" applyFill="1" applyBorder="1" applyAlignment="1">
      <alignment horizontal="center"/>
    </xf>
    <xf numFmtId="168" fontId="12" fillId="4" borderId="1" xfId="1" applyFont="1" applyFill="1" applyBorder="1" applyAlignment="1">
      <alignment horizontal="center"/>
    </xf>
    <xf numFmtId="168" fontId="14" fillId="5" borderId="13" xfId="1" applyFont="1" applyFill="1" applyBorder="1" applyAlignment="1" applyProtection="1">
      <alignment horizontal="left" wrapText="1"/>
    </xf>
    <xf numFmtId="168" fontId="14" fillId="6" borderId="13" xfId="1" applyFont="1" applyFill="1" applyBorder="1" applyAlignment="1" applyProtection="1">
      <alignment horizontal="left" wrapText="1"/>
    </xf>
    <xf numFmtId="167" fontId="12" fillId="0" borderId="0" xfId="1" applyNumberFormat="1" applyFont="1" applyFill="1" applyAlignment="1">
      <alignment horizontal="center"/>
    </xf>
    <xf numFmtId="168" fontId="12" fillId="0" borderId="0" xfId="1" applyFont="1" applyFill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15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67" fontId="15" fillId="0" borderId="0" xfId="1" applyNumberFormat="1" applyFont="1" applyAlignment="1">
      <alignment horizontal="center"/>
    </xf>
    <xf numFmtId="168" fontId="15" fillId="0" borderId="0" xfId="1" applyFont="1" applyAlignment="1">
      <alignment horizontal="center"/>
    </xf>
    <xf numFmtId="168" fontId="15" fillId="0" borderId="0" xfId="1" applyFont="1" applyBorder="1"/>
    <xf numFmtId="168" fontId="15" fillId="0" borderId="0" xfId="1" applyFont="1"/>
    <xf numFmtId="0" fontId="15" fillId="0" borderId="0" xfId="0" applyFont="1"/>
    <xf numFmtId="164" fontId="12" fillId="0" borderId="0" xfId="1" applyNumberFormat="1" applyFont="1" applyBorder="1" applyAlignment="1">
      <alignment horizontal="center"/>
    </xf>
    <xf numFmtId="0" fontId="0" fillId="0" borderId="0" xfId="0" applyBorder="1"/>
    <xf numFmtId="168" fontId="12" fillId="7" borderId="13" xfId="1" applyFont="1" applyFill="1" applyBorder="1" applyAlignment="1">
      <alignment horizontal="center"/>
    </xf>
    <xf numFmtId="168" fontId="12" fillId="7" borderId="14" xfId="1" applyFont="1" applyFill="1" applyBorder="1" applyAlignment="1">
      <alignment horizontal="center"/>
    </xf>
    <xf numFmtId="168" fontId="12" fillId="7" borderId="13" xfId="1" applyFont="1" applyFill="1" applyBorder="1" applyAlignment="1" applyProtection="1">
      <alignment horizontal="center" wrapText="1"/>
    </xf>
    <xf numFmtId="168" fontId="12" fillId="7" borderId="14" xfId="1" applyFont="1" applyFill="1" applyBorder="1" applyAlignment="1" applyProtection="1">
      <alignment horizontal="center" wrapText="1"/>
    </xf>
    <xf numFmtId="168" fontId="12" fillId="7" borderId="15" xfId="1" applyFont="1" applyFill="1" applyBorder="1" applyAlignment="1">
      <alignment horizontal="center"/>
    </xf>
    <xf numFmtId="167" fontId="10" fillId="0" borderId="0" xfId="1" applyNumberFormat="1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left"/>
    </xf>
    <xf numFmtId="168" fontId="14" fillId="3" borderId="13" xfId="1" applyFont="1" applyFill="1" applyBorder="1" applyAlignment="1" applyProtection="1">
      <alignment horizontal="left" wrapText="1"/>
    </xf>
    <xf numFmtId="168" fontId="14" fillId="4" borderId="13" xfId="1" applyFont="1" applyFill="1" applyBorder="1" applyAlignment="1" applyProtection="1">
      <alignment horizontal="left" wrapText="1"/>
    </xf>
    <xf numFmtId="49" fontId="1" fillId="0" borderId="1" xfId="1" applyNumberFormat="1" applyFont="1" applyBorder="1" applyAlignment="1">
      <alignment horizontal="center"/>
    </xf>
    <xf numFmtId="168" fontId="1" fillId="0" borderId="0" xfId="1" applyFont="1" applyBorder="1" applyAlignment="1">
      <alignment horizontal="left" wrapText="1"/>
    </xf>
    <xf numFmtId="49" fontId="1" fillId="0" borderId="0" xfId="1" applyNumberFormat="1" applyFont="1" applyBorder="1" applyAlignment="1">
      <alignment horizontal="left"/>
    </xf>
    <xf numFmtId="49" fontId="1" fillId="0" borderId="0" xfId="1" applyNumberFormat="1" applyFont="1" applyAlignment="1">
      <alignment horizontal="center"/>
    </xf>
  </cellXfs>
  <cellStyles count="6">
    <cellStyle name="Default 1" xfId="1"/>
    <cellStyle name="Heading" xfId="2"/>
    <cellStyle name="Heading1" xfId="3"/>
    <cellStyle name="Result" xfId="4"/>
    <cellStyle name="Result2" xfId="5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1" topLeftCell="A229" workbookViewId="0">
      <selection activeCell="F240" sqref="F240"/>
    </sheetView>
  </sheetViews>
  <sheetFormatPr baseColWidth="10" defaultRowHeight="12.95" customHeight="1"/>
  <cols>
    <col min="1" max="1" width="6.375" style="61" customWidth="1"/>
    <col min="2" max="4" width="4.25" style="29" customWidth="1"/>
    <col min="5" max="5" width="8.125" customWidth="1"/>
    <col min="6" max="6" width="22.875" customWidth="1"/>
    <col min="7" max="7" width="1.625" customWidth="1"/>
    <col min="8" max="8" width="22.875" customWidth="1"/>
    <col min="9" max="9" width="2.5" customWidth="1"/>
    <col min="10" max="10" width="22.875" style="29" customWidth="1"/>
    <col min="11" max="11" width="2.625" style="29" customWidth="1"/>
    <col min="12" max="12" width="1.625" style="29" customWidth="1"/>
    <col min="13" max="13" width="2.625" style="29" customWidth="1"/>
    <col min="14" max="14" width="22.875" style="29" customWidth="1"/>
    <col min="15" max="33" width="10.75" customWidth="1"/>
    <col min="34" max="1024" width="11.875" customWidth="1"/>
  </cols>
  <sheetData>
    <row r="1" spans="1:27" ht="14.25">
      <c r="A1" s="62" t="s">
        <v>0</v>
      </c>
      <c r="B1" s="62"/>
      <c r="C1" s="62"/>
      <c r="D1" s="1"/>
      <c r="E1" s="1"/>
      <c r="F1" s="2" t="s">
        <v>1</v>
      </c>
      <c r="G1" s="3"/>
      <c r="H1" s="2" t="s">
        <v>2</v>
      </c>
      <c r="I1" s="3"/>
      <c r="J1" s="2" t="s">
        <v>3</v>
      </c>
      <c r="K1" s="3"/>
      <c r="L1" s="3"/>
      <c r="M1" s="4"/>
      <c r="N1" s="2" t="s">
        <v>4</v>
      </c>
      <c r="O1" s="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4.25">
      <c r="A2" s="62"/>
      <c r="B2" s="62"/>
      <c r="C2" s="62"/>
      <c r="D2" s="1"/>
      <c r="E2" s="1"/>
      <c r="F2" s="5" t="s">
        <v>5</v>
      </c>
      <c r="G2" s="4"/>
      <c r="H2" s="5" t="s">
        <v>6</v>
      </c>
      <c r="I2" s="4"/>
      <c r="J2" s="5" t="s">
        <v>7</v>
      </c>
      <c r="K2" s="4"/>
      <c r="L2" s="4"/>
      <c r="M2" s="4"/>
      <c r="N2" s="5" t="s">
        <v>8</v>
      </c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>
      <c r="A3" s="6"/>
      <c r="B3" s="7"/>
      <c r="C3" s="1"/>
      <c r="D3" s="1"/>
      <c r="E3" s="1"/>
      <c r="F3" s="8" t="s">
        <v>9</v>
      </c>
      <c r="G3" s="4"/>
      <c r="H3" s="8" t="s">
        <v>10</v>
      </c>
      <c r="I3" s="4"/>
      <c r="J3" s="8" t="s">
        <v>11</v>
      </c>
      <c r="K3" s="4"/>
      <c r="L3" s="4"/>
      <c r="M3" s="4"/>
      <c r="N3" s="8" t="s">
        <v>12</v>
      </c>
      <c r="O3" s="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>
      <c r="A4" s="6"/>
      <c r="B4" s="7"/>
      <c r="C4" s="1"/>
      <c r="D4" s="1"/>
      <c r="E4" s="1"/>
      <c r="F4" s="8" t="s">
        <v>13</v>
      </c>
      <c r="G4" s="4"/>
      <c r="H4" s="8" t="s">
        <v>14</v>
      </c>
      <c r="I4" s="4"/>
      <c r="J4" s="8" t="s">
        <v>15</v>
      </c>
      <c r="K4" s="4"/>
      <c r="L4" s="4"/>
      <c r="M4" s="4"/>
      <c r="N4" s="8" t="s">
        <v>16</v>
      </c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2.75" customHeight="1">
      <c r="A5" s="6"/>
      <c r="B5" s="7"/>
      <c r="C5" s="1"/>
      <c r="D5" s="1"/>
      <c r="E5" s="1"/>
      <c r="F5" s="8" t="s">
        <v>17</v>
      </c>
      <c r="G5" s="4"/>
      <c r="H5" s="8" t="s">
        <v>18</v>
      </c>
      <c r="I5" s="4"/>
      <c r="J5" s="8" t="s">
        <v>19</v>
      </c>
      <c r="K5" s="4"/>
      <c r="L5" s="4"/>
      <c r="M5" s="4"/>
      <c r="N5" s="8" t="s">
        <v>20</v>
      </c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>
      <c r="A6" s="6"/>
      <c r="B6" s="7"/>
      <c r="C6" s="1"/>
      <c r="D6" s="1"/>
      <c r="E6" s="1"/>
      <c r="F6" s="9" t="s">
        <v>21</v>
      </c>
      <c r="G6" s="4"/>
      <c r="H6" s="9" t="s">
        <v>22</v>
      </c>
      <c r="I6" s="4"/>
      <c r="J6" s="9" t="s">
        <v>23</v>
      </c>
      <c r="K6" s="4"/>
      <c r="L6" s="4"/>
      <c r="M6" s="4"/>
      <c r="N6" s="9" t="s">
        <v>24</v>
      </c>
      <c r="O6" s="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2.75" customHeight="1">
      <c r="A7" s="10"/>
      <c r="B7" s="11"/>
      <c r="C7" s="11"/>
      <c r="D7" s="11"/>
      <c r="E7" s="12"/>
      <c r="F7" s="13"/>
      <c r="G7" s="13"/>
      <c r="H7" s="13"/>
      <c r="I7" s="13"/>
      <c r="J7" s="14"/>
      <c r="K7" s="14"/>
      <c r="L7" s="14"/>
      <c r="M7" s="14"/>
      <c r="N7" s="14"/>
      <c r="O7" s="15"/>
    </row>
    <row r="8" spans="1:27" ht="14.25">
      <c r="A8" s="6"/>
      <c r="B8" s="16"/>
      <c r="C8" s="1"/>
      <c r="D8" s="1"/>
      <c r="E8" s="1"/>
      <c r="F8" s="2" t="s">
        <v>25</v>
      </c>
      <c r="G8" s="3"/>
      <c r="H8" s="2" t="s">
        <v>26</v>
      </c>
      <c r="I8" s="17"/>
      <c r="J8" s="2" t="s">
        <v>27</v>
      </c>
      <c r="K8" s="3"/>
      <c r="L8" s="3"/>
      <c r="M8" s="4"/>
      <c r="N8" s="2" t="s">
        <v>28</v>
      </c>
      <c r="O8" s="4"/>
    </row>
    <row r="9" spans="1:27" ht="14.25">
      <c r="A9" s="6"/>
      <c r="B9" s="1"/>
      <c r="C9" s="1"/>
      <c r="D9" s="1"/>
      <c r="E9" s="1"/>
      <c r="F9" s="5" t="s">
        <v>29</v>
      </c>
      <c r="G9" s="4"/>
      <c r="H9" s="5" t="s">
        <v>30</v>
      </c>
      <c r="I9" s="17"/>
      <c r="J9" s="5" t="s">
        <v>31</v>
      </c>
      <c r="K9" s="4"/>
      <c r="L9" s="4"/>
      <c r="M9" s="4"/>
      <c r="N9" s="5" t="s">
        <v>32</v>
      </c>
      <c r="O9" s="17"/>
      <c r="P9" s="1"/>
    </row>
    <row r="10" spans="1:27" ht="14.25">
      <c r="A10" s="6"/>
      <c r="B10" s="7"/>
      <c r="C10" s="1"/>
      <c r="D10" s="1"/>
      <c r="E10" s="1"/>
      <c r="F10" s="8" t="s">
        <v>33</v>
      </c>
      <c r="G10" s="4"/>
      <c r="H10" s="8" t="s">
        <v>34</v>
      </c>
      <c r="I10" s="17"/>
      <c r="J10" s="8" t="s">
        <v>35</v>
      </c>
      <c r="K10" s="4"/>
      <c r="L10" s="4"/>
      <c r="M10" s="4"/>
      <c r="N10" s="8" t="s">
        <v>36</v>
      </c>
      <c r="O10" s="17"/>
      <c r="P10" s="18"/>
      <c r="Q10" s="18"/>
      <c r="R10" s="18"/>
      <c r="S10" s="18"/>
      <c r="T10" s="18"/>
      <c r="U10" s="1"/>
    </row>
    <row r="11" spans="1:27" ht="14.25">
      <c r="A11" s="6"/>
      <c r="B11" s="7"/>
      <c r="C11" s="1"/>
      <c r="D11" s="1"/>
      <c r="E11" s="1"/>
      <c r="F11" s="8" t="s">
        <v>37</v>
      </c>
      <c r="G11" s="4"/>
      <c r="H11" s="8" t="s">
        <v>38</v>
      </c>
      <c r="I11" s="17"/>
      <c r="J11" s="8" t="s">
        <v>39</v>
      </c>
      <c r="K11" s="4"/>
      <c r="L11" s="4"/>
      <c r="M11" s="4"/>
      <c r="N11" s="8" t="s">
        <v>40</v>
      </c>
      <c r="O11" s="17"/>
      <c r="P11" s="18"/>
      <c r="Q11" s="18"/>
      <c r="R11" s="18"/>
      <c r="S11" s="18"/>
      <c r="T11" s="18"/>
      <c r="U11" s="1"/>
    </row>
    <row r="12" spans="1:27" ht="14.25">
      <c r="A12" s="6"/>
      <c r="B12" s="7"/>
      <c r="C12" s="1"/>
      <c r="D12" s="1"/>
      <c r="E12" s="1"/>
      <c r="F12" s="8" t="s">
        <v>41</v>
      </c>
      <c r="G12" s="4"/>
      <c r="H12" s="8" t="s">
        <v>42</v>
      </c>
      <c r="I12" s="17"/>
      <c r="J12" s="8" t="s">
        <v>43</v>
      </c>
      <c r="K12" s="4"/>
      <c r="L12" s="4"/>
      <c r="M12" s="4"/>
      <c r="N12" s="8" t="s">
        <v>44</v>
      </c>
      <c r="O12" s="17"/>
      <c r="P12" s="18"/>
      <c r="Q12" s="18"/>
      <c r="R12" s="18"/>
      <c r="S12" s="18"/>
      <c r="T12" s="18"/>
      <c r="U12" s="1"/>
      <c r="V12" s="1"/>
      <c r="W12" s="1"/>
      <c r="X12" s="1"/>
      <c r="Y12" s="1"/>
      <c r="Z12" s="1"/>
      <c r="AA12" s="1"/>
    </row>
    <row r="13" spans="1:27" ht="14.25">
      <c r="A13" s="19"/>
      <c r="B13" s="20"/>
      <c r="C13" s="21"/>
      <c r="D13" s="21"/>
      <c r="E13" s="21"/>
      <c r="F13" s="9" t="s">
        <v>45</v>
      </c>
      <c r="G13" s="4"/>
      <c r="H13" s="9" t="s">
        <v>46</v>
      </c>
      <c r="I13" s="17"/>
      <c r="J13" s="9" t="s">
        <v>47</v>
      </c>
      <c r="K13" s="4"/>
      <c r="L13" s="4"/>
      <c r="M13" s="4"/>
      <c r="N13" s="9" t="s">
        <v>48</v>
      </c>
      <c r="O13" s="17"/>
      <c r="P13" s="18"/>
      <c r="Q13" s="18"/>
      <c r="R13" s="18"/>
      <c r="S13" s="18"/>
      <c r="T13" s="18"/>
      <c r="U13" s="1"/>
      <c r="V13" s="1"/>
      <c r="W13" s="1"/>
      <c r="X13" s="1"/>
      <c r="Y13" s="1"/>
      <c r="Z13" s="1"/>
      <c r="AA13" s="1"/>
    </row>
    <row r="14" spans="1:27" ht="14.25">
      <c r="A14" s="22"/>
      <c r="B14" s="11"/>
      <c r="C14" s="21"/>
      <c r="D14" s="21"/>
      <c r="E14" s="21"/>
      <c r="F14" s="4"/>
      <c r="G14" s="4"/>
      <c r="H14" s="4"/>
      <c r="I14" s="4"/>
      <c r="J14" s="4"/>
      <c r="K14" s="4"/>
      <c r="L14" s="4"/>
      <c r="M14" s="4"/>
      <c r="N14" s="4"/>
      <c r="O14" s="17"/>
      <c r="P14" s="18"/>
      <c r="Q14" s="18"/>
      <c r="R14" s="18"/>
      <c r="S14" s="18"/>
      <c r="T14" s="18"/>
      <c r="U14" s="1"/>
      <c r="V14" s="1"/>
      <c r="W14" s="1"/>
      <c r="X14" s="1"/>
      <c r="Y14" s="1"/>
      <c r="Z14" s="1"/>
      <c r="AA14" s="1"/>
    </row>
    <row r="15" spans="1:27" ht="14.25">
      <c r="A15" s="23" t="s">
        <v>49</v>
      </c>
      <c r="B15" s="11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  <c r="O15" s="17"/>
      <c r="P15" s="18"/>
      <c r="Q15" s="18"/>
      <c r="R15" s="18"/>
      <c r="S15" s="18"/>
      <c r="T15" s="18"/>
      <c r="U15" s="1"/>
      <c r="V15" s="1"/>
      <c r="W15" s="1"/>
      <c r="X15" s="1"/>
      <c r="Y15" s="1"/>
      <c r="Z15" s="1"/>
      <c r="AA15" s="1"/>
    </row>
    <row r="16" spans="1:27" ht="14.25">
      <c r="A16" s="22"/>
      <c r="B16" s="21"/>
      <c r="C16" s="11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  <c r="O16" s="17"/>
      <c r="P16" s="18"/>
      <c r="Q16" s="18"/>
      <c r="R16" s="18"/>
      <c r="S16" s="18"/>
      <c r="T16" s="18"/>
      <c r="U16" s="1"/>
      <c r="V16" s="1"/>
      <c r="W16" s="1"/>
      <c r="X16" s="1"/>
      <c r="Y16" s="1"/>
      <c r="Z16" s="1"/>
      <c r="AA16" s="1"/>
    </row>
    <row r="17" spans="1:27" ht="14.25">
      <c r="A17" s="22" t="s">
        <v>50</v>
      </c>
      <c r="B17" s="21" t="s">
        <v>51</v>
      </c>
      <c r="C17" s="21" t="s">
        <v>52</v>
      </c>
      <c r="D17" s="21" t="s">
        <v>53</v>
      </c>
      <c r="E17" s="21" t="s">
        <v>54</v>
      </c>
      <c r="F17" s="64" t="s">
        <v>55</v>
      </c>
      <c r="G17" s="64"/>
      <c r="H17" s="64"/>
      <c r="I17" s="24"/>
      <c r="J17" s="25" t="s">
        <v>56</v>
      </c>
      <c r="K17" s="4"/>
      <c r="L17" s="4"/>
      <c r="M17" s="4"/>
      <c r="N17" s="4"/>
      <c r="O17" s="17"/>
      <c r="P17" s="18"/>
      <c r="Q17" s="18"/>
      <c r="R17" s="18"/>
      <c r="S17" s="18"/>
      <c r="T17" s="18"/>
      <c r="U17" s="1"/>
      <c r="V17" s="1"/>
      <c r="W17" s="1"/>
      <c r="X17" s="1"/>
      <c r="Y17" s="1"/>
      <c r="Z17" s="1"/>
      <c r="AA17" s="1"/>
    </row>
    <row r="18" spans="1:27" ht="14.25">
      <c r="A18" s="22"/>
      <c r="B18" s="21"/>
      <c r="C18" s="21"/>
      <c r="D18" s="21"/>
      <c r="E18" s="21"/>
      <c r="F18" s="4"/>
      <c r="G18" s="25"/>
      <c r="H18" s="24"/>
      <c r="I18" s="24"/>
      <c r="J18" s="25"/>
      <c r="K18" s="4"/>
      <c r="L18" s="4"/>
      <c r="M18" s="4"/>
      <c r="N18" s="4"/>
      <c r="O18" s="17"/>
      <c r="P18" s="18"/>
      <c r="Q18" s="18"/>
      <c r="R18" s="18"/>
      <c r="S18" s="18"/>
      <c r="T18" s="18"/>
      <c r="U18" s="1"/>
      <c r="V18" s="1"/>
      <c r="W18" s="1"/>
      <c r="X18" s="1"/>
      <c r="Y18" s="1"/>
      <c r="Z18" s="1"/>
      <c r="AA18" s="1"/>
    </row>
    <row r="19" spans="1:27" ht="14.25">
      <c r="A19" s="6" t="s">
        <v>57</v>
      </c>
      <c r="B19" s="1">
        <v>1</v>
      </c>
      <c r="C19" s="1">
        <v>5</v>
      </c>
      <c r="D19" s="1">
        <v>1</v>
      </c>
      <c r="E19" s="1" t="s">
        <v>58</v>
      </c>
      <c r="F19" s="26" t="str">
        <f>F2</f>
        <v>U21 Team Germany 1</v>
      </c>
      <c r="G19" s="26" t="s">
        <v>59</v>
      </c>
      <c r="H19" s="26" t="str">
        <f>F3</f>
        <v>VfL Kellinghusen 2</v>
      </c>
      <c r="I19" s="4"/>
      <c r="J19" s="4" t="str">
        <f>F6</f>
        <v>TSV Hagen 1</v>
      </c>
      <c r="K19" s="4">
        <v>31</v>
      </c>
      <c r="L19" s="4" t="s">
        <v>60</v>
      </c>
      <c r="M19" s="4">
        <v>8</v>
      </c>
      <c r="N19" s="4"/>
      <c r="O19" s="17"/>
      <c r="P19" s="18"/>
      <c r="Q19" s="18"/>
      <c r="R19" s="18"/>
      <c r="S19" s="18"/>
      <c r="T19" s="18"/>
      <c r="U19" s="1"/>
      <c r="V19" s="1"/>
      <c r="W19" s="1"/>
      <c r="X19" s="1"/>
      <c r="Y19" s="1"/>
      <c r="Z19" s="1"/>
      <c r="AA19" s="1"/>
    </row>
    <row r="20" spans="1:27" ht="14.25">
      <c r="A20" s="6"/>
      <c r="B20" s="1"/>
      <c r="C20" s="1">
        <v>6</v>
      </c>
      <c r="D20" s="1">
        <v>2</v>
      </c>
      <c r="E20" s="1" t="s">
        <v>58</v>
      </c>
      <c r="F20" s="26" t="str">
        <f>F4</f>
        <v>TV GH Brettorf 2</v>
      </c>
      <c r="G20" s="26" t="s">
        <v>59</v>
      </c>
      <c r="H20" s="26" t="str">
        <f>F5</f>
        <v>Güstrower SC 09</v>
      </c>
      <c r="I20" s="4"/>
      <c r="J20" s="4" t="str">
        <f>F6</f>
        <v>TSV Hagen 1</v>
      </c>
      <c r="K20" s="4">
        <v>28</v>
      </c>
      <c r="L20" s="4" t="s">
        <v>60</v>
      </c>
      <c r="M20" s="4">
        <v>12</v>
      </c>
      <c r="N20" s="4"/>
      <c r="O20" s="17"/>
      <c r="P20" s="18"/>
      <c r="Q20" s="18"/>
      <c r="R20" s="18"/>
      <c r="S20" s="18"/>
      <c r="T20" s="18"/>
      <c r="U20" s="1"/>
      <c r="V20" s="1"/>
      <c r="W20" s="1"/>
      <c r="X20" s="1"/>
      <c r="Y20" s="1"/>
      <c r="Z20" s="1"/>
      <c r="AA20" s="1"/>
    </row>
    <row r="21" spans="1:27" ht="14.25">
      <c r="A21" s="6"/>
      <c r="B21" s="1"/>
      <c r="C21" s="1">
        <v>7</v>
      </c>
      <c r="D21" s="1">
        <v>3</v>
      </c>
      <c r="E21" s="1" t="s">
        <v>61</v>
      </c>
      <c r="F21" s="27" t="str">
        <f>H2</f>
        <v>MTV Diepenau</v>
      </c>
      <c r="G21" s="27" t="s">
        <v>59</v>
      </c>
      <c r="H21" s="27" t="str">
        <f>H3</f>
        <v>SV Armstorf</v>
      </c>
      <c r="I21" s="1"/>
      <c r="J21" s="1" t="str">
        <f>H6</f>
        <v>Ahlhorner SV 1</v>
      </c>
      <c r="K21" s="1">
        <v>11</v>
      </c>
      <c r="L21" s="1" t="s">
        <v>60</v>
      </c>
      <c r="M21" s="1">
        <v>14</v>
      </c>
      <c r="N21" s="1"/>
      <c r="O21" s="18"/>
      <c r="P21" s="18"/>
      <c r="Q21" s="18"/>
      <c r="R21" s="18"/>
      <c r="S21" s="18"/>
      <c r="T21" s="18"/>
      <c r="U21" s="1"/>
      <c r="V21" s="1"/>
    </row>
    <row r="22" spans="1:27" ht="14.25">
      <c r="A22" s="6"/>
      <c r="B22" s="1"/>
      <c r="C22" s="1">
        <v>8</v>
      </c>
      <c r="D22" s="1">
        <v>4</v>
      </c>
      <c r="E22" s="1" t="s">
        <v>61</v>
      </c>
      <c r="F22" s="27" t="str">
        <f>H4</f>
        <v>U18 Team Germany 3</v>
      </c>
      <c r="G22" s="27" t="s">
        <v>59</v>
      </c>
      <c r="H22" s="27" t="str">
        <f>H5</f>
        <v>Langebrücker BSV</v>
      </c>
      <c r="I22" s="1"/>
      <c r="J22" s="1" t="str">
        <f>H6</f>
        <v>Ahlhorner SV 1</v>
      </c>
      <c r="K22" s="1">
        <v>20</v>
      </c>
      <c r="L22" s="1" t="s">
        <v>60</v>
      </c>
      <c r="M22" s="1">
        <v>17</v>
      </c>
      <c r="N22" s="1"/>
      <c r="O22" s="18"/>
      <c r="P22" s="18"/>
      <c r="Q22" s="18"/>
      <c r="R22" s="18"/>
      <c r="S22" s="18"/>
      <c r="T22" s="18"/>
      <c r="U22" s="1"/>
    </row>
    <row r="23" spans="1:27" ht="14.25">
      <c r="A23" s="6"/>
      <c r="B23" s="1"/>
      <c r="C23" s="1"/>
      <c r="D23" s="1"/>
      <c r="E23" s="18"/>
      <c r="F23" s="18"/>
      <c r="G23" s="18"/>
      <c r="H23" s="18"/>
      <c r="I23" s="18"/>
      <c r="J23" s="1"/>
      <c r="K23" s="1"/>
      <c r="L23" s="1"/>
      <c r="M23" s="1"/>
      <c r="N23" s="1"/>
      <c r="O23" s="18"/>
      <c r="P23" s="18"/>
      <c r="Q23" s="18"/>
      <c r="R23" s="18"/>
      <c r="S23" s="18"/>
      <c r="T23" s="18"/>
      <c r="U23" s="1"/>
    </row>
    <row r="24" spans="1:27" ht="14.25">
      <c r="A24" s="6" t="s">
        <v>62</v>
      </c>
      <c r="B24" s="1">
        <v>2</v>
      </c>
      <c r="C24" s="1">
        <v>5</v>
      </c>
      <c r="D24" s="1">
        <v>5</v>
      </c>
      <c r="E24" s="1" t="s">
        <v>63</v>
      </c>
      <c r="F24" s="27" t="str">
        <f>J2</f>
        <v>TV Böblingen</v>
      </c>
      <c r="G24" s="27" t="s">
        <v>59</v>
      </c>
      <c r="H24" s="27" t="str">
        <f>J3</f>
        <v>SV Düdenbüttel</v>
      </c>
      <c r="I24" s="1"/>
      <c r="J24" s="1" t="str">
        <f>J6</f>
        <v>VfK Berlin 1</v>
      </c>
      <c r="K24" s="1">
        <v>12</v>
      </c>
      <c r="L24" s="1" t="s">
        <v>60</v>
      </c>
      <c r="M24" s="1">
        <v>33</v>
      </c>
      <c r="N24" s="1"/>
      <c r="O24" s="18"/>
      <c r="P24" s="18"/>
      <c r="Q24" s="18"/>
      <c r="R24" s="18"/>
      <c r="S24" s="18"/>
      <c r="T24" s="18"/>
      <c r="U24" s="1"/>
    </row>
    <row r="25" spans="1:27" ht="14.25">
      <c r="A25" s="6"/>
      <c r="B25" s="1"/>
      <c r="C25" s="1">
        <v>6</v>
      </c>
      <c r="D25" s="1">
        <v>6</v>
      </c>
      <c r="E25" s="1" t="s">
        <v>63</v>
      </c>
      <c r="F25" s="27" t="str">
        <f>J4</f>
        <v>SV Moslesfehn 1</v>
      </c>
      <c r="G25" s="27" t="s">
        <v>59</v>
      </c>
      <c r="H25" s="27" t="str">
        <f>J5</f>
        <v>TuS Spenge</v>
      </c>
      <c r="I25" s="1"/>
      <c r="J25" s="1" t="str">
        <f>J6</f>
        <v>VfK Berlin 1</v>
      </c>
      <c r="K25" s="1">
        <v>24</v>
      </c>
      <c r="L25" s="1" t="s">
        <v>60</v>
      </c>
      <c r="M25" s="1">
        <v>12</v>
      </c>
      <c r="N25" s="1"/>
      <c r="O25" s="18"/>
      <c r="P25" s="18"/>
      <c r="Q25" s="18"/>
      <c r="R25" s="18"/>
      <c r="S25" s="18"/>
      <c r="T25" s="18"/>
      <c r="U25" s="1"/>
    </row>
    <row r="26" spans="1:27" ht="14.25">
      <c r="A26" s="6"/>
      <c r="B26" s="1"/>
      <c r="C26" s="1">
        <v>7</v>
      </c>
      <c r="D26" s="1">
        <v>7</v>
      </c>
      <c r="E26" s="1" t="s">
        <v>64</v>
      </c>
      <c r="F26" s="27" t="str">
        <f>N2</f>
        <v>U18 Team Germany 1</v>
      </c>
      <c r="G26" s="27" t="s">
        <v>59</v>
      </c>
      <c r="H26" s="27" t="str">
        <f>N3</f>
        <v>TuS Empelde</v>
      </c>
      <c r="I26" s="1"/>
      <c r="J26" s="1" t="str">
        <f>N6</f>
        <v>SG Stern Kaulsdorf</v>
      </c>
      <c r="K26" s="1">
        <v>23</v>
      </c>
      <c r="L26" s="1" t="s">
        <v>60</v>
      </c>
      <c r="M26" s="1">
        <v>14</v>
      </c>
      <c r="N26" s="1"/>
      <c r="O26" s="18"/>
      <c r="P26" s="18"/>
      <c r="Q26" s="18"/>
      <c r="R26" s="18"/>
      <c r="S26" s="18"/>
      <c r="T26" s="18"/>
      <c r="U26" s="1"/>
    </row>
    <row r="27" spans="1:27" ht="14.25">
      <c r="A27" s="6"/>
      <c r="B27" s="1"/>
      <c r="C27" s="1">
        <v>8</v>
      </c>
      <c r="D27" s="1">
        <v>8</v>
      </c>
      <c r="E27" s="1" t="s">
        <v>64</v>
      </c>
      <c r="F27" s="27" t="str">
        <f>N4</f>
        <v>TSV Jona 1</v>
      </c>
      <c r="G27" s="27" t="s">
        <v>59</v>
      </c>
      <c r="H27" s="27" t="str">
        <f>N5</f>
        <v>TSV Schülp</v>
      </c>
      <c r="I27" s="1"/>
      <c r="J27" s="1" t="str">
        <f>N6</f>
        <v>SG Stern Kaulsdorf</v>
      </c>
      <c r="K27" s="1">
        <v>27</v>
      </c>
      <c r="L27" s="1" t="s">
        <v>60</v>
      </c>
      <c r="M27" s="1">
        <v>10</v>
      </c>
      <c r="N27" s="1"/>
      <c r="O27" s="18"/>
      <c r="P27" s="18"/>
      <c r="Q27" s="18"/>
      <c r="R27" s="18"/>
      <c r="S27" s="18"/>
      <c r="T27" s="18"/>
      <c r="U27" s="1"/>
    </row>
    <row r="28" spans="1:27" ht="14.25">
      <c r="A28" s="6"/>
      <c r="B28" s="1"/>
      <c r="C28" s="1"/>
      <c r="D28" s="1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8"/>
      <c r="P28" s="18"/>
      <c r="Q28" s="18"/>
      <c r="R28" s="18"/>
      <c r="S28" s="18"/>
      <c r="T28" s="18"/>
      <c r="U28" s="1"/>
    </row>
    <row r="29" spans="1:27" ht="14.25">
      <c r="A29" s="6" t="s">
        <v>65</v>
      </c>
      <c r="B29" s="1">
        <v>3</v>
      </c>
      <c r="C29" s="1">
        <v>5</v>
      </c>
      <c r="D29" s="1">
        <v>9</v>
      </c>
      <c r="E29" s="1" t="s">
        <v>58</v>
      </c>
      <c r="F29" s="27" t="str">
        <f>F6</f>
        <v>TSV Hagen 1</v>
      </c>
      <c r="G29" s="27" t="s">
        <v>59</v>
      </c>
      <c r="H29" s="27" t="str">
        <f>F2</f>
        <v>U21 Team Germany 1</v>
      </c>
      <c r="I29" s="1"/>
      <c r="J29" s="1" t="str">
        <f>F5</f>
        <v>Güstrower SC 09</v>
      </c>
      <c r="K29" s="1">
        <v>13</v>
      </c>
      <c r="L29" s="1" t="s">
        <v>60</v>
      </c>
      <c r="M29" s="1">
        <v>18</v>
      </c>
      <c r="N29" s="1"/>
      <c r="O29" s="18"/>
      <c r="P29" s="18"/>
      <c r="Q29" s="18"/>
      <c r="R29" s="18"/>
      <c r="S29" s="18"/>
      <c r="T29" s="18"/>
      <c r="U29" s="1"/>
    </row>
    <row r="30" spans="1:27" ht="14.25">
      <c r="A30" s="6"/>
      <c r="B30" s="1"/>
      <c r="C30" s="1">
        <v>6</v>
      </c>
      <c r="D30" s="1">
        <v>10</v>
      </c>
      <c r="E30" s="1" t="s">
        <v>58</v>
      </c>
      <c r="F30" s="27" t="str">
        <f>F3</f>
        <v>VfL Kellinghusen 2</v>
      </c>
      <c r="G30" s="27" t="s">
        <v>59</v>
      </c>
      <c r="H30" s="27" t="str">
        <f>F4</f>
        <v>TV GH Brettorf 2</v>
      </c>
      <c r="I30" s="1"/>
      <c r="J30" s="1" t="str">
        <f>F5</f>
        <v>Güstrower SC 09</v>
      </c>
      <c r="K30" s="1">
        <v>14</v>
      </c>
      <c r="L30" s="1" t="s">
        <v>60</v>
      </c>
      <c r="M30" s="1">
        <v>25</v>
      </c>
      <c r="N30" s="1"/>
      <c r="O30" s="18"/>
      <c r="P30" s="18"/>
      <c r="Q30" s="18"/>
      <c r="R30" s="18"/>
      <c r="S30" s="18"/>
      <c r="T30" s="18"/>
      <c r="U30" s="1"/>
    </row>
    <row r="31" spans="1:27" ht="14.25">
      <c r="A31" s="6"/>
      <c r="B31" s="1"/>
      <c r="C31" s="1">
        <v>7</v>
      </c>
      <c r="D31" s="1">
        <v>11</v>
      </c>
      <c r="E31" s="1" t="s">
        <v>61</v>
      </c>
      <c r="F31" s="27" t="str">
        <f>H6</f>
        <v>Ahlhorner SV 1</v>
      </c>
      <c r="G31" s="27" t="s">
        <v>59</v>
      </c>
      <c r="H31" s="27" t="str">
        <f>H2</f>
        <v>MTV Diepenau</v>
      </c>
      <c r="I31" s="1"/>
      <c r="J31" s="1" t="str">
        <f>H5</f>
        <v>Langebrücker BSV</v>
      </c>
      <c r="K31" s="1">
        <v>20</v>
      </c>
      <c r="L31" s="1" t="s">
        <v>60</v>
      </c>
      <c r="M31" s="1">
        <v>15</v>
      </c>
      <c r="N31" s="1"/>
      <c r="O31" s="18"/>
      <c r="P31" s="18"/>
      <c r="Q31" s="18"/>
      <c r="R31" s="18"/>
      <c r="S31" s="18"/>
      <c r="T31" s="18"/>
      <c r="U31" s="1"/>
    </row>
    <row r="32" spans="1:27" ht="14.25">
      <c r="A32" s="6"/>
      <c r="B32" s="1"/>
      <c r="C32" s="1">
        <v>8</v>
      </c>
      <c r="D32" s="1">
        <v>12</v>
      </c>
      <c r="E32" s="1" t="s">
        <v>61</v>
      </c>
      <c r="F32" s="27" t="str">
        <f>H3</f>
        <v>SV Armstorf</v>
      </c>
      <c r="G32" s="27" t="s">
        <v>59</v>
      </c>
      <c r="H32" s="27" t="str">
        <f>H4</f>
        <v>U18 Team Germany 3</v>
      </c>
      <c r="I32" s="1"/>
      <c r="J32" s="1" t="str">
        <f>H5</f>
        <v>Langebrücker BSV</v>
      </c>
      <c r="K32" s="1">
        <v>17</v>
      </c>
      <c r="L32" s="1" t="s">
        <v>60</v>
      </c>
      <c r="M32" s="1">
        <v>19</v>
      </c>
      <c r="N32" s="1"/>
      <c r="O32" s="18"/>
      <c r="P32" s="18"/>
      <c r="Q32" s="18"/>
      <c r="R32" s="18"/>
      <c r="S32" s="18"/>
      <c r="T32" s="18"/>
      <c r="U32" s="1"/>
    </row>
    <row r="33" spans="1:21" ht="14.25">
      <c r="A33" s="6"/>
      <c r="B33" s="1"/>
      <c r="C33" s="1"/>
      <c r="D33" s="1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8"/>
      <c r="P33" s="18"/>
      <c r="Q33" s="18"/>
      <c r="R33" s="18"/>
      <c r="S33" s="18"/>
      <c r="T33" s="18"/>
      <c r="U33" s="1"/>
    </row>
    <row r="34" spans="1:21" ht="14.25">
      <c r="A34" s="6" t="s">
        <v>66</v>
      </c>
      <c r="B34" s="1">
        <v>4</v>
      </c>
      <c r="C34" s="1">
        <v>5</v>
      </c>
      <c r="D34" s="1">
        <v>13</v>
      </c>
      <c r="E34" s="1" t="s">
        <v>63</v>
      </c>
      <c r="F34" s="27" t="str">
        <f>J6</f>
        <v>VfK Berlin 1</v>
      </c>
      <c r="G34" s="27" t="s">
        <v>59</v>
      </c>
      <c r="H34" s="27" t="str">
        <f>J2</f>
        <v>TV Böblingen</v>
      </c>
      <c r="I34" s="1"/>
      <c r="J34" s="1" t="str">
        <f>J5</f>
        <v>TuS Spenge</v>
      </c>
      <c r="K34" s="1">
        <v>21</v>
      </c>
      <c r="L34" s="1" t="s">
        <v>60</v>
      </c>
      <c r="M34" s="1">
        <v>20</v>
      </c>
      <c r="N34" s="1"/>
      <c r="O34" s="18"/>
      <c r="P34" s="18"/>
      <c r="Q34" s="18"/>
      <c r="R34" s="18"/>
      <c r="S34" s="18"/>
      <c r="T34" s="18"/>
      <c r="U34" s="1"/>
    </row>
    <row r="35" spans="1:21" ht="14.25">
      <c r="A35" s="6"/>
      <c r="B35" s="1"/>
      <c r="C35" s="1">
        <v>6</v>
      </c>
      <c r="D35" s="1">
        <v>14</v>
      </c>
      <c r="E35" s="1" t="s">
        <v>63</v>
      </c>
      <c r="F35" s="27" t="str">
        <f>J3</f>
        <v>SV Düdenbüttel</v>
      </c>
      <c r="G35" s="27" t="s">
        <v>59</v>
      </c>
      <c r="H35" s="27" t="str">
        <f>J4</f>
        <v>SV Moslesfehn 1</v>
      </c>
      <c r="I35" s="1"/>
      <c r="J35" s="1" t="str">
        <f>J5</f>
        <v>TuS Spenge</v>
      </c>
      <c r="K35" s="1">
        <v>21</v>
      </c>
      <c r="L35" s="1" t="s">
        <v>60</v>
      </c>
      <c r="M35" s="1">
        <v>14</v>
      </c>
      <c r="N35" s="1"/>
      <c r="O35" s="18"/>
      <c r="P35" s="18"/>
      <c r="Q35" s="18"/>
      <c r="R35" s="18"/>
      <c r="S35" s="18"/>
      <c r="T35" s="18"/>
      <c r="U35" s="1"/>
    </row>
    <row r="36" spans="1:21" ht="14.25">
      <c r="A36" s="6"/>
      <c r="B36" s="1"/>
      <c r="C36" s="1">
        <v>7</v>
      </c>
      <c r="D36" s="1">
        <v>15</v>
      </c>
      <c r="E36" s="1" t="s">
        <v>64</v>
      </c>
      <c r="F36" s="27" t="str">
        <f>N6</f>
        <v>SG Stern Kaulsdorf</v>
      </c>
      <c r="G36" s="27" t="s">
        <v>59</v>
      </c>
      <c r="H36" s="27" t="str">
        <f>N2</f>
        <v>U18 Team Germany 1</v>
      </c>
      <c r="I36" s="1"/>
      <c r="J36" s="1" t="str">
        <f>N5</f>
        <v>TSV Schülp</v>
      </c>
      <c r="K36" s="1">
        <v>29</v>
      </c>
      <c r="L36" s="1" t="s">
        <v>60</v>
      </c>
      <c r="M36" s="1">
        <v>19</v>
      </c>
      <c r="N36" s="1"/>
      <c r="O36" s="18"/>
      <c r="P36" s="18"/>
      <c r="Q36" s="18"/>
      <c r="R36" s="18"/>
      <c r="S36" s="18"/>
      <c r="T36" s="18"/>
      <c r="U36" s="1"/>
    </row>
    <row r="37" spans="1:21" ht="14.25">
      <c r="A37" s="6"/>
      <c r="B37" s="1"/>
      <c r="C37" s="1">
        <v>8</v>
      </c>
      <c r="D37" s="1">
        <v>16</v>
      </c>
      <c r="E37" s="1" t="s">
        <v>64</v>
      </c>
      <c r="F37" s="27" t="str">
        <f>N3</f>
        <v>TuS Empelde</v>
      </c>
      <c r="G37" s="27" t="s">
        <v>59</v>
      </c>
      <c r="H37" s="27" t="str">
        <f>N4</f>
        <v>TSV Jona 1</v>
      </c>
      <c r="I37" s="1"/>
      <c r="J37" s="1" t="str">
        <f>N5</f>
        <v>TSV Schülp</v>
      </c>
      <c r="K37" s="1">
        <v>11</v>
      </c>
      <c r="L37" s="1" t="s">
        <v>60</v>
      </c>
      <c r="M37" s="1">
        <v>28</v>
      </c>
      <c r="N37" s="1"/>
      <c r="O37" s="18"/>
      <c r="P37" s="18"/>
      <c r="Q37" s="18"/>
      <c r="R37" s="18"/>
      <c r="S37" s="18"/>
      <c r="T37" s="18"/>
      <c r="U37" s="1"/>
    </row>
    <row r="38" spans="1:21" ht="14.25">
      <c r="A38" s="6"/>
      <c r="B38" s="1"/>
      <c r="C38" s="1"/>
      <c r="D38" s="1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8"/>
      <c r="P38" s="18"/>
      <c r="Q38" s="18"/>
      <c r="R38" s="18"/>
      <c r="S38" s="18"/>
      <c r="T38" s="18"/>
      <c r="U38" s="1"/>
    </row>
    <row r="39" spans="1:21" ht="14.25">
      <c r="A39" s="6" t="s">
        <v>67</v>
      </c>
      <c r="B39" s="1">
        <v>5</v>
      </c>
      <c r="C39" s="1">
        <v>5</v>
      </c>
      <c r="D39" s="1">
        <v>17</v>
      </c>
      <c r="E39" s="1" t="s">
        <v>68</v>
      </c>
      <c r="F39" s="27" t="str">
        <f>F9</f>
        <v>TuS Bothfeld</v>
      </c>
      <c r="G39" s="27" t="s">
        <v>59</v>
      </c>
      <c r="H39" s="27" t="str">
        <f>F10</f>
        <v>U18 Team Germany 2</v>
      </c>
      <c r="I39" s="1"/>
      <c r="J39" s="1" t="str">
        <f>F13</f>
        <v>TV GH Brettorf 1</v>
      </c>
      <c r="K39" s="1">
        <v>18</v>
      </c>
      <c r="L39" s="1" t="s">
        <v>60</v>
      </c>
      <c r="M39" s="1">
        <v>26</v>
      </c>
      <c r="N39" s="1"/>
      <c r="O39" s="18"/>
      <c r="P39" s="18"/>
      <c r="Q39" s="18"/>
      <c r="R39" s="18"/>
      <c r="S39" s="18"/>
      <c r="T39" s="18"/>
      <c r="U39" s="1"/>
    </row>
    <row r="40" spans="1:21" ht="14.25">
      <c r="A40" s="6"/>
      <c r="B40" s="1"/>
      <c r="C40" s="1">
        <v>6</v>
      </c>
      <c r="D40" s="1">
        <v>18</v>
      </c>
      <c r="E40" s="1" t="s">
        <v>68</v>
      </c>
      <c r="F40" s="27" t="str">
        <f>F11</f>
        <v>TuS Dahlbruch</v>
      </c>
      <c r="G40" s="27" t="s">
        <v>59</v>
      </c>
      <c r="H40" s="27" t="str">
        <f>F12</f>
        <v>TSV Bardowick</v>
      </c>
      <c r="I40" s="1"/>
      <c r="J40" s="1" t="str">
        <f>F13</f>
        <v>TV GH Brettorf 1</v>
      </c>
      <c r="K40" s="1">
        <v>16</v>
      </c>
      <c r="L40" s="1" t="s">
        <v>60</v>
      </c>
      <c r="M40" s="1">
        <v>18</v>
      </c>
      <c r="N40" s="1"/>
      <c r="O40" s="18"/>
      <c r="P40" s="18"/>
      <c r="Q40" s="18"/>
      <c r="R40" s="18"/>
      <c r="S40" s="18"/>
      <c r="T40" s="18"/>
      <c r="U40" s="1"/>
    </row>
    <row r="41" spans="1:21" ht="14.25">
      <c r="A41" s="6"/>
      <c r="B41" s="1"/>
      <c r="C41" s="1">
        <v>7</v>
      </c>
      <c r="D41" s="1">
        <v>19</v>
      </c>
      <c r="E41" s="1" t="s">
        <v>69</v>
      </c>
      <c r="F41" s="27" t="str">
        <f>H9</f>
        <v>U21 Team Germany 2</v>
      </c>
      <c r="G41" s="27" t="s">
        <v>59</v>
      </c>
      <c r="H41" s="27" t="str">
        <f>H10</f>
        <v>Ahlhorner SV 2</v>
      </c>
      <c r="I41" s="1"/>
      <c r="J41" s="1" t="str">
        <f>H13</f>
        <v>VfL Kellinghusen 1</v>
      </c>
      <c r="K41" s="1">
        <v>28</v>
      </c>
      <c r="L41" s="1" t="s">
        <v>60</v>
      </c>
      <c r="M41" s="1">
        <v>10</v>
      </c>
      <c r="N41" s="1"/>
      <c r="O41" s="18"/>
      <c r="P41" s="18"/>
      <c r="Q41" s="18"/>
      <c r="R41" s="18"/>
      <c r="S41" s="18"/>
      <c r="T41" s="18"/>
      <c r="U41" s="1"/>
    </row>
    <row r="42" spans="1:21" ht="14.25">
      <c r="A42" s="6"/>
      <c r="B42" s="1"/>
      <c r="C42" s="1">
        <v>8</v>
      </c>
      <c r="D42" s="1">
        <v>20</v>
      </c>
      <c r="E42" s="1" t="s">
        <v>69</v>
      </c>
      <c r="F42" s="27" t="str">
        <f>H11</f>
        <v>MTV Vorsfelde</v>
      </c>
      <c r="G42" s="27" t="s">
        <v>59</v>
      </c>
      <c r="H42" s="27" t="str">
        <f>H12</f>
        <v>DJK Süd Berlin</v>
      </c>
      <c r="I42" s="1"/>
      <c r="J42" s="1" t="str">
        <f>H13</f>
        <v>VfL Kellinghusen 1</v>
      </c>
      <c r="K42" s="1">
        <v>18</v>
      </c>
      <c r="L42" s="1" t="s">
        <v>60</v>
      </c>
      <c r="M42" s="1">
        <v>22</v>
      </c>
      <c r="N42" s="1"/>
      <c r="O42" s="18"/>
      <c r="P42" s="18"/>
      <c r="Q42" s="18"/>
      <c r="R42" s="18"/>
      <c r="S42" s="18"/>
      <c r="T42" s="18"/>
      <c r="U42" s="1"/>
    </row>
    <row r="43" spans="1:21" ht="14.25">
      <c r="A43" s="6"/>
      <c r="B43" s="1"/>
      <c r="C43" s="1"/>
      <c r="D43" s="1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8"/>
      <c r="P43" s="18"/>
      <c r="Q43" s="18"/>
      <c r="R43" s="18"/>
      <c r="S43" s="18"/>
      <c r="T43" s="18"/>
      <c r="U43" s="1"/>
    </row>
    <row r="44" spans="1:21" ht="14.25">
      <c r="A44" s="6" t="s">
        <v>70</v>
      </c>
      <c r="B44" s="1">
        <v>6</v>
      </c>
      <c r="C44" s="1">
        <v>5</v>
      </c>
      <c r="D44" s="1">
        <v>21</v>
      </c>
      <c r="E44" s="1" t="s">
        <v>71</v>
      </c>
      <c r="F44" s="27" t="str">
        <f>J9</f>
        <v>Leichlinger TV</v>
      </c>
      <c r="G44" s="27" t="s">
        <v>59</v>
      </c>
      <c r="H44" s="27" t="str">
        <f>J10</f>
        <v>SV Moslesfehn 2</v>
      </c>
      <c r="I44" s="18"/>
      <c r="J44" s="1" t="str">
        <f>J13</f>
        <v>TV Voerde</v>
      </c>
      <c r="K44" s="1">
        <v>20</v>
      </c>
      <c r="L44" s="1" t="s">
        <v>60</v>
      </c>
      <c r="M44" s="1">
        <v>9</v>
      </c>
      <c r="N44" s="1"/>
      <c r="O44" s="18"/>
      <c r="P44" s="18"/>
      <c r="Q44" s="18"/>
      <c r="R44" s="18"/>
      <c r="S44" s="18"/>
      <c r="T44" s="18"/>
      <c r="U44" s="1"/>
    </row>
    <row r="45" spans="1:21" ht="14.25">
      <c r="A45" s="6"/>
      <c r="B45" s="1"/>
      <c r="C45" s="1">
        <v>6</v>
      </c>
      <c r="D45" s="1">
        <v>22</v>
      </c>
      <c r="E45" s="1" t="s">
        <v>71</v>
      </c>
      <c r="F45" s="27" t="str">
        <f>J11</f>
        <v>TSV Jona 2</v>
      </c>
      <c r="G45" s="27" t="s">
        <v>59</v>
      </c>
      <c r="H45" s="27" t="str">
        <f>J12</f>
        <v>TSV Burgdorf</v>
      </c>
      <c r="I45" s="18"/>
      <c r="J45" s="1" t="str">
        <f>J13</f>
        <v>TV Voerde</v>
      </c>
      <c r="K45" s="1">
        <v>25</v>
      </c>
      <c r="L45" s="1" t="s">
        <v>60</v>
      </c>
      <c r="M45" s="1">
        <v>11</v>
      </c>
      <c r="N45" s="1"/>
      <c r="O45" s="18"/>
      <c r="P45" s="18"/>
      <c r="Q45" s="18"/>
      <c r="R45" s="18"/>
      <c r="S45" s="18"/>
      <c r="T45" s="18"/>
      <c r="U45" s="1"/>
    </row>
    <row r="46" spans="1:21" ht="14.25">
      <c r="A46" s="6"/>
      <c r="B46" s="1"/>
      <c r="C46" s="1">
        <v>7</v>
      </c>
      <c r="D46" s="1">
        <v>23</v>
      </c>
      <c r="E46" s="1" t="s">
        <v>72</v>
      </c>
      <c r="F46" s="27" t="str">
        <f>N9</f>
        <v>TSV Essel</v>
      </c>
      <c r="G46" s="27" t="s">
        <v>59</v>
      </c>
      <c r="H46" s="27" t="str">
        <f>N10</f>
        <v>Lemwerder TV</v>
      </c>
      <c r="I46" s="18"/>
      <c r="J46" s="1" t="str">
        <f>N13</f>
        <v>TKH</v>
      </c>
      <c r="K46" s="1">
        <v>21</v>
      </c>
      <c r="L46" s="1" t="s">
        <v>60</v>
      </c>
      <c r="M46" s="1">
        <v>16</v>
      </c>
      <c r="N46" s="1"/>
      <c r="O46" s="18"/>
      <c r="P46" s="18"/>
      <c r="Q46" s="18"/>
      <c r="R46" s="18"/>
      <c r="S46" s="18"/>
      <c r="T46" s="18"/>
      <c r="U46" s="1"/>
    </row>
    <row r="47" spans="1:21" ht="14.25">
      <c r="A47" s="6"/>
      <c r="B47" s="1"/>
      <c r="C47" s="1">
        <v>8</v>
      </c>
      <c r="D47" s="1">
        <v>24</v>
      </c>
      <c r="E47" s="1" t="s">
        <v>72</v>
      </c>
      <c r="F47" s="27" t="str">
        <f>N11</f>
        <v>TSV Hagen 2</v>
      </c>
      <c r="G47" s="27" t="s">
        <v>59</v>
      </c>
      <c r="H47" s="27" t="str">
        <f>N12</f>
        <v>Wardenburger TV</v>
      </c>
      <c r="I47" s="18"/>
      <c r="J47" s="1" t="str">
        <f>N13</f>
        <v>TKH</v>
      </c>
      <c r="K47" s="1">
        <v>26</v>
      </c>
      <c r="L47" s="1" t="s">
        <v>60</v>
      </c>
      <c r="M47" s="1">
        <v>20</v>
      </c>
      <c r="N47" s="1"/>
      <c r="O47" s="18"/>
      <c r="P47" s="18"/>
      <c r="Q47" s="18"/>
      <c r="R47" s="18"/>
      <c r="S47" s="18"/>
      <c r="T47" s="18"/>
      <c r="U47" s="1"/>
    </row>
    <row r="48" spans="1:21" ht="14.25">
      <c r="A48" s="6"/>
      <c r="B48" s="1"/>
      <c r="C48" s="1"/>
      <c r="D48" s="1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8"/>
      <c r="P48" s="18"/>
      <c r="Q48" s="18"/>
      <c r="R48" s="18"/>
      <c r="S48" s="18"/>
      <c r="T48" s="18"/>
      <c r="U48" s="1"/>
    </row>
    <row r="49" spans="1:21" ht="14.25">
      <c r="A49" s="6" t="s">
        <v>73</v>
      </c>
      <c r="B49" s="1">
        <v>7</v>
      </c>
      <c r="C49" s="1">
        <v>5</v>
      </c>
      <c r="D49" s="1">
        <v>25</v>
      </c>
      <c r="E49" s="1" t="s">
        <v>68</v>
      </c>
      <c r="F49" s="27" t="str">
        <f>F13</f>
        <v>TV GH Brettorf 1</v>
      </c>
      <c r="G49" s="27" t="s">
        <v>59</v>
      </c>
      <c r="H49" s="27" t="str">
        <f>F9</f>
        <v>TuS Bothfeld</v>
      </c>
      <c r="I49" s="1"/>
      <c r="J49" s="1" t="str">
        <f>F12</f>
        <v>TSV Bardowick</v>
      </c>
      <c r="K49" s="1">
        <v>23</v>
      </c>
      <c r="L49" s="1" t="s">
        <v>60</v>
      </c>
      <c r="M49" s="1">
        <v>19</v>
      </c>
      <c r="N49" s="1"/>
      <c r="O49" s="18"/>
      <c r="P49" s="18"/>
      <c r="Q49" s="18"/>
      <c r="R49" s="18"/>
      <c r="S49" s="18"/>
      <c r="T49" s="18"/>
      <c r="U49" s="1"/>
    </row>
    <row r="50" spans="1:21" ht="14.25">
      <c r="A50" s="6"/>
      <c r="B50" s="1"/>
      <c r="C50" s="1">
        <v>6</v>
      </c>
      <c r="D50" s="1">
        <v>26</v>
      </c>
      <c r="E50" s="1" t="s">
        <v>68</v>
      </c>
      <c r="F50" s="27" t="str">
        <f>F10</f>
        <v>U18 Team Germany 2</v>
      </c>
      <c r="G50" s="27" t="s">
        <v>59</v>
      </c>
      <c r="H50" s="27" t="str">
        <f>F11</f>
        <v>TuS Dahlbruch</v>
      </c>
      <c r="I50" s="1"/>
      <c r="J50" s="1" t="str">
        <f>F12</f>
        <v>TSV Bardowick</v>
      </c>
      <c r="K50" s="1">
        <v>23</v>
      </c>
      <c r="L50" s="1" t="s">
        <v>60</v>
      </c>
      <c r="M50" s="1">
        <v>12</v>
      </c>
      <c r="N50" s="1"/>
      <c r="O50" s="18"/>
      <c r="P50" s="18"/>
      <c r="Q50" s="18"/>
      <c r="R50" s="18"/>
      <c r="S50" s="18"/>
      <c r="T50" s="18"/>
      <c r="U50" s="1"/>
    </row>
    <row r="51" spans="1:21" ht="14.25">
      <c r="A51" s="6"/>
      <c r="B51" s="1"/>
      <c r="C51" s="1">
        <v>7</v>
      </c>
      <c r="D51" s="1">
        <v>27</v>
      </c>
      <c r="E51" s="1" t="s">
        <v>69</v>
      </c>
      <c r="F51" s="27" t="str">
        <f>H13</f>
        <v>VfL Kellinghusen 1</v>
      </c>
      <c r="G51" s="27" t="s">
        <v>59</v>
      </c>
      <c r="H51" s="27" t="str">
        <f>H9</f>
        <v>U21 Team Germany 2</v>
      </c>
      <c r="I51" s="1"/>
      <c r="J51" s="1" t="str">
        <f>H12</f>
        <v>DJK Süd Berlin</v>
      </c>
      <c r="K51" s="1">
        <v>15</v>
      </c>
      <c r="L51" s="1" t="s">
        <v>60</v>
      </c>
      <c r="M51" s="1">
        <v>20</v>
      </c>
      <c r="N51" s="1"/>
      <c r="O51" s="18"/>
      <c r="P51" s="18"/>
      <c r="Q51" s="18"/>
      <c r="R51" s="18"/>
      <c r="S51" s="18"/>
      <c r="T51" s="18"/>
      <c r="U51" s="1"/>
    </row>
    <row r="52" spans="1:21" ht="14.25">
      <c r="A52" s="6"/>
      <c r="B52" s="1"/>
      <c r="C52" s="1">
        <v>8</v>
      </c>
      <c r="D52" s="1">
        <v>28</v>
      </c>
      <c r="E52" s="1" t="s">
        <v>69</v>
      </c>
      <c r="F52" s="27" t="str">
        <f>H10</f>
        <v>Ahlhorner SV 2</v>
      </c>
      <c r="G52" s="27" t="s">
        <v>59</v>
      </c>
      <c r="H52" s="27" t="str">
        <f>H11</f>
        <v>MTV Vorsfelde</v>
      </c>
      <c r="I52" s="1"/>
      <c r="J52" s="1" t="str">
        <f>H12</f>
        <v>DJK Süd Berlin</v>
      </c>
      <c r="K52" s="1">
        <v>12</v>
      </c>
      <c r="L52" s="1" t="s">
        <v>60</v>
      </c>
      <c r="M52" s="1">
        <v>23</v>
      </c>
      <c r="N52" s="1"/>
      <c r="O52" s="18"/>
      <c r="P52" s="18"/>
      <c r="Q52" s="18"/>
      <c r="R52" s="18"/>
      <c r="S52" s="18"/>
      <c r="T52" s="18"/>
      <c r="U52" s="1"/>
    </row>
    <row r="53" spans="1:21" ht="14.25">
      <c r="A53" s="6"/>
      <c r="B53" s="1"/>
      <c r="C53" s="1"/>
      <c r="D53" s="1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8"/>
      <c r="P53" s="18"/>
      <c r="Q53" s="18"/>
      <c r="R53" s="18"/>
      <c r="S53" s="18"/>
      <c r="T53" s="18"/>
      <c r="U53" s="1"/>
    </row>
    <row r="54" spans="1:21" ht="14.25">
      <c r="A54" s="6" t="s">
        <v>74</v>
      </c>
      <c r="B54" s="1">
        <v>8</v>
      </c>
      <c r="C54" s="1">
        <v>5</v>
      </c>
      <c r="D54" s="1">
        <v>29</v>
      </c>
      <c r="E54" s="1" t="s">
        <v>71</v>
      </c>
      <c r="F54" s="27" t="str">
        <f>J13</f>
        <v>TV Voerde</v>
      </c>
      <c r="G54" s="27" t="s">
        <v>59</v>
      </c>
      <c r="H54" s="27" t="str">
        <f>J9</f>
        <v>Leichlinger TV</v>
      </c>
      <c r="I54" s="18"/>
      <c r="J54" s="1" t="str">
        <f>J12</f>
        <v>TSV Burgdorf</v>
      </c>
      <c r="K54" s="1">
        <v>18</v>
      </c>
      <c r="L54" s="1" t="s">
        <v>60</v>
      </c>
      <c r="M54" s="1">
        <v>17</v>
      </c>
      <c r="N54" s="1"/>
      <c r="O54" s="18"/>
      <c r="P54" s="18"/>
      <c r="Q54" s="18"/>
      <c r="R54" s="18"/>
      <c r="S54" s="18"/>
      <c r="T54" s="18"/>
      <c r="U54" s="1"/>
    </row>
    <row r="55" spans="1:21" ht="14.25">
      <c r="A55" s="6"/>
      <c r="B55" s="1"/>
      <c r="C55" s="1">
        <v>6</v>
      </c>
      <c r="D55" s="1">
        <v>30</v>
      </c>
      <c r="E55" s="1" t="s">
        <v>71</v>
      </c>
      <c r="F55" s="27" t="str">
        <f>J10</f>
        <v>SV Moslesfehn 2</v>
      </c>
      <c r="G55" s="27" t="s">
        <v>59</v>
      </c>
      <c r="H55" s="27" t="str">
        <f>J11</f>
        <v>TSV Jona 2</v>
      </c>
      <c r="I55" s="18"/>
      <c r="J55" s="1" t="str">
        <f>J12</f>
        <v>TSV Burgdorf</v>
      </c>
      <c r="K55" s="1">
        <v>17</v>
      </c>
      <c r="L55" s="1" t="s">
        <v>60</v>
      </c>
      <c r="M55" s="1">
        <v>16</v>
      </c>
      <c r="N55" s="1"/>
      <c r="O55" s="18"/>
      <c r="P55" s="18"/>
      <c r="Q55" s="18"/>
      <c r="R55" s="18"/>
      <c r="S55" s="18"/>
      <c r="T55" s="18"/>
      <c r="U55" s="1"/>
    </row>
    <row r="56" spans="1:21" ht="14.25">
      <c r="A56" s="6"/>
      <c r="B56" s="1"/>
      <c r="C56" s="1">
        <v>7</v>
      </c>
      <c r="D56" s="1">
        <v>31</v>
      </c>
      <c r="E56" s="1" t="s">
        <v>72</v>
      </c>
      <c r="F56" s="27" t="str">
        <f>N13</f>
        <v>TKH</v>
      </c>
      <c r="G56" s="27" t="s">
        <v>59</v>
      </c>
      <c r="H56" s="27" t="str">
        <f>N9</f>
        <v>TSV Essel</v>
      </c>
      <c r="I56" s="18"/>
      <c r="J56" s="1" t="str">
        <f>N12</f>
        <v>Wardenburger TV</v>
      </c>
      <c r="K56" s="1">
        <v>22</v>
      </c>
      <c r="L56" s="1" t="s">
        <v>60</v>
      </c>
      <c r="M56" s="1">
        <v>14</v>
      </c>
      <c r="N56" s="1"/>
      <c r="O56" s="18"/>
      <c r="P56" s="18"/>
      <c r="Q56" s="18"/>
      <c r="R56" s="18"/>
      <c r="S56" s="18"/>
      <c r="T56" s="18"/>
      <c r="U56" s="1"/>
    </row>
    <row r="57" spans="1:21" ht="14.25">
      <c r="A57" s="6"/>
      <c r="B57" s="1"/>
      <c r="C57" s="1">
        <v>8</v>
      </c>
      <c r="D57" s="1">
        <v>32</v>
      </c>
      <c r="E57" s="1" t="s">
        <v>72</v>
      </c>
      <c r="F57" s="27" t="str">
        <f>N10</f>
        <v>Lemwerder TV</v>
      </c>
      <c r="G57" s="27" t="s">
        <v>59</v>
      </c>
      <c r="H57" s="27" t="str">
        <f>N11</f>
        <v>TSV Hagen 2</v>
      </c>
      <c r="I57" s="18"/>
      <c r="J57" s="1" t="str">
        <f>N12</f>
        <v>Wardenburger TV</v>
      </c>
      <c r="K57" s="1">
        <v>12</v>
      </c>
      <c r="L57" s="1" t="s">
        <v>60</v>
      </c>
      <c r="M57" s="1">
        <v>25</v>
      </c>
      <c r="N57" s="1"/>
      <c r="O57" s="18"/>
      <c r="P57" s="18"/>
      <c r="Q57" s="18"/>
      <c r="R57" s="18"/>
      <c r="S57" s="18"/>
      <c r="T57" s="18"/>
      <c r="U57" s="1"/>
    </row>
    <row r="58" spans="1:21" ht="14.25">
      <c r="A58" s="6"/>
      <c r="B58" s="1"/>
      <c r="C58" s="1"/>
      <c r="D58" s="1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8"/>
      <c r="P58" s="18"/>
      <c r="Q58" s="18"/>
      <c r="R58" s="18"/>
      <c r="S58" s="18"/>
      <c r="T58" s="18"/>
      <c r="U58" s="1"/>
    </row>
    <row r="59" spans="1:21" ht="14.25">
      <c r="A59" s="6" t="s">
        <v>75</v>
      </c>
      <c r="B59" s="1">
        <v>9</v>
      </c>
      <c r="C59" s="1">
        <v>5</v>
      </c>
      <c r="D59" s="1">
        <v>33</v>
      </c>
      <c r="E59" s="1" t="s">
        <v>58</v>
      </c>
      <c r="F59" s="27" t="str">
        <f>F5</f>
        <v>Güstrower SC 09</v>
      </c>
      <c r="G59" s="27" t="s">
        <v>59</v>
      </c>
      <c r="H59" s="27" t="str">
        <f>F2</f>
        <v>U21 Team Germany 1</v>
      </c>
      <c r="I59" s="1"/>
      <c r="J59" s="1" t="str">
        <f>F4</f>
        <v>TV GH Brettorf 2</v>
      </c>
      <c r="K59" s="1">
        <v>16</v>
      </c>
      <c r="L59" s="1" t="s">
        <v>60</v>
      </c>
      <c r="M59" s="1">
        <v>25</v>
      </c>
      <c r="N59" s="1"/>
      <c r="O59" s="18"/>
      <c r="P59" s="18"/>
      <c r="Q59" s="18"/>
      <c r="R59" s="18"/>
      <c r="S59" s="18"/>
      <c r="T59" s="18"/>
      <c r="U59" s="1"/>
    </row>
    <row r="60" spans="1:21" ht="14.25">
      <c r="A60" s="6"/>
      <c r="B60" s="1"/>
      <c r="C60" s="1">
        <v>6</v>
      </c>
      <c r="D60" s="1">
        <v>34</v>
      </c>
      <c r="E60" s="1" t="s">
        <v>58</v>
      </c>
      <c r="F60" s="27" t="str">
        <f>F3</f>
        <v>VfL Kellinghusen 2</v>
      </c>
      <c r="G60" s="27" t="s">
        <v>59</v>
      </c>
      <c r="H60" s="27" t="str">
        <f>F6</f>
        <v>TSV Hagen 1</v>
      </c>
      <c r="I60" s="1"/>
      <c r="J60" s="1" t="str">
        <f>F4</f>
        <v>TV GH Brettorf 2</v>
      </c>
      <c r="K60" s="1">
        <v>14</v>
      </c>
      <c r="L60" s="1" t="s">
        <v>60</v>
      </c>
      <c r="M60" s="1">
        <v>29</v>
      </c>
      <c r="N60" s="1"/>
      <c r="O60" s="18"/>
      <c r="P60" s="18"/>
      <c r="Q60" s="18"/>
      <c r="R60" s="18"/>
      <c r="S60" s="18"/>
      <c r="T60" s="18"/>
      <c r="U60" s="1"/>
    </row>
    <row r="61" spans="1:21" ht="14.25">
      <c r="A61" s="6"/>
      <c r="B61" s="1"/>
      <c r="C61" s="1">
        <v>7</v>
      </c>
      <c r="D61" s="1">
        <v>35</v>
      </c>
      <c r="E61" s="1" t="s">
        <v>61</v>
      </c>
      <c r="F61" s="27" t="str">
        <f>H5</f>
        <v>Langebrücker BSV</v>
      </c>
      <c r="G61" s="27" t="s">
        <v>59</v>
      </c>
      <c r="H61" s="27" t="str">
        <f>H2</f>
        <v>MTV Diepenau</v>
      </c>
      <c r="I61" s="1"/>
      <c r="J61" s="1" t="str">
        <f>H4</f>
        <v>U18 Team Germany 3</v>
      </c>
      <c r="K61" s="1">
        <v>17</v>
      </c>
      <c r="L61" s="1" t="s">
        <v>60</v>
      </c>
      <c r="M61" s="1">
        <v>18</v>
      </c>
      <c r="N61" s="1"/>
      <c r="O61" s="18"/>
      <c r="P61" s="18"/>
      <c r="Q61" s="18"/>
      <c r="R61" s="18"/>
      <c r="S61" s="18"/>
      <c r="T61" s="18"/>
      <c r="U61" s="1"/>
    </row>
    <row r="62" spans="1:21" ht="14.25">
      <c r="A62" s="6"/>
      <c r="B62" s="1"/>
      <c r="C62" s="1">
        <v>8</v>
      </c>
      <c r="D62" s="1">
        <v>36</v>
      </c>
      <c r="E62" s="1" t="s">
        <v>61</v>
      </c>
      <c r="F62" s="27" t="str">
        <f>H3</f>
        <v>SV Armstorf</v>
      </c>
      <c r="G62" s="27" t="s">
        <v>59</v>
      </c>
      <c r="H62" s="27" t="str">
        <f>H6</f>
        <v>Ahlhorner SV 1</v>
      </c>
      <c r="I62" s="1"/>
      <c r="J62" s="1" t="str">
        <f>H4</f>
        <v>U18 Team Germany 3</v>
      </c>
      <c r="K62" s="1">
        <v>14</v>
      </c>
      <c r="L62" s="1" t="s">
        <v>60</v>
      </c>
      <c r="M62" s="1">
        <v>23</v>
      </c>
      <c r="N62" s="1"/>
      <c r="O62" s="18"/>
      <c r="P62" s="18"/>
      <c r="Q62" s="18"/>
      <c r="R62" s="18"/>
      <c r="S62" s="18"/>
      <c r="T62" s="18"/>
      <c r="U62" s="1"/>
    </row>
    <row r="63" spans="1:21" ht="14.25">
      <c r="A63" s="6"/>
      <c r="B63" s="1"/>
      <c r="C63" s="1"/>
      <c r="D63" s="1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8"/>
      <c r="P63" s="18"/>
      <c r="Q63" s="18"/>
      <c r="R63" s="18"/>
      <c r="S63" s="18"/>
      <c r="T63" s="18"/>
      <c r="U63" s="1"/>
    </row>
    <row r="64" spans="1:21" ht="14.25">
      <c r="A64" s="6" t="s">
        <v>76</v>
      </c>
      <c r="B64" s="1">
        <v>10</v>
      </c>
      <c r="C64" s="1">
        <v>5</v>
      </c>
      <c r="D64" s="1">
        <v>37</v>
      </c>
      <c r="E64" s="1" t="s">
        <v>63</v>
      </c>
      <c r="F64" s="27" t="str">
        <f>J5</f>
        <v>TuS Spenge</v>
      </c>
      <c r="G64" s="27" t="s">
        <v>59</v>
      </c>
      <c r="H64" s="27" t="str">
        <f>J2</f>
        <v>TV Böblingen</v>
      </c>
      <c r="I64" s="1"/>
      <c r="J64" s="1" t="str">
        <f>J4</f>
        <v>SV Moslesfehn 1</v>
      </c>
      <c r="K64" s="1">
        <v>20</v>
      </c>
      <c r="L64" s="1" t="s">
        <v>60</v>
      </c>
      <c r="M64" s="1">
        <v>17</v>
      </c>
      <c r="N64" s="1"/>
      <c r="O64" s="18"/>
      <c r="P64" s="18"/>
      <c r="Q64" s="18"/>
      <c r="R64" s="18"/>
      <c r="S64" s="18"/>
      <c r="T64" s="18"/>
      <c r="U64" s="1"/>
    </row>
    <row r="65" spans="1:21" ht="14.25">
      <c r="A65" s="6"/>
      <c r="B65" s="1"/>
      <c r="C65" s="1">
        <v>6</v>
      </c>
      <c r="D65" s="1">
        <v>38</v>
      </c>
      <c r="E65" s="1" t="s">
        <v>63</v>
      </c>
      <c r="F65" s="27" t="str">
        <f>J3</f>
        <v>SV Düdenbüttel</v>
      </c>
      <c r="G65" s="27" t="s">
        <v>59</v>
      </c>
      <c r="H65" s="27" t="str">
        <f>J6</f>
        <v>VfK Berlin 1</v>
      </c>
      <c r="I65" s="1"/>
      <c r="J65" s="1" t="str">
        <f>J4</f>
        <v>SV Moslesfehn 1</v>
      </c>
      <c r="K65" s="1">
        <v>18</v>
      </c>
      <c r="L65" s="1" t="s">
        <v>60</v>
      </c>
      <c r="M65" s="1">
        <v>16</v>
      </c>
      <c r="N65" s="1"/>
      <c r="O65" s="18"/>
      <c r="P65" s="18"/>
      <c r="Q65" s="18"/>
      <c r="R65" s="18"/>
      <c r="S65" s="18"/>
      <c r="T65" s="18"/>
      <c r="U65" s="1"/>
    </row>
    <row r="66" spans="1:21" ht="14.25">
      <c r="A66" s="6"/>
      <c r="B66" s="1"/>
      <c r="C66" s="1">
        <v>7</v>
      </c>
      <c r="D66" s="1">
        <v>39</v>
      </c>
      <c r="E66" s="1" t="s">
        <v>64</v>
      </c>
      <c r="F66" s="27" t="str">
        <f>N5</f>
        <v>TSV Schülp</v>
      </c>
      <c r="G66" s="27" t="s">
        <v>59</v>
      </c>
      <c r="H66" s="27" t="str">
        <f>N2</f>
        <v>U18 Team Germany 1</v>
      </c>
      <c r="I66" s="1"/>
      <c r="J66" s="1" t="str">
        <f>N4</f>
        <v>TSV Jona 1</v>
      </c>
      <c r="K66" s="1">
        <v>20</v>
      </c>
      <c r="L66" s="1" t="s">
        <v>60</v>
      </c>
      <c r="M66" s="1">
        <v>21</v>
      </c>
      <c r="N66" s="1"/>
      <c r="O66" s="18"/>
      <c r="P66" s="18"/>
      <c r="Q66" s="18"/>
      <c r="R66" s="18"/>
      <c r="S66" s="18"/>
      <c r="T66" s="18"/>
      <c r="U66" s="1"/>
    </row>
    <row r="67" spans="1:21" ht="14.25">
      <c r="A67" s="6"/>
      <c r="B67" s="1"/>
      <c r="C67" s="1">
        <v>8</v>
      </c>
      <c r="D67" s="1">
        <v>40</v>
      </c>
      <c r="E67" s="1" t="s">
        <v>64</v>
      </c>
      <c r="F67" s="27" t="str">
        <f>N3</f>
        <v>TuS Empelde</v>
      </c>
      <c r="G67" s="27" t="s">
        <v>59</v>
      </c>
      <c r="H67" s="27" t="str">
        <f>N6</f>
        <v>SG Stern Kaulsdorf</v>
      </c>
      <c r="I67" s="1"/>
      <c r="J67" s="1" t="str">
        <f>N4</f>
        <v>TSV Jona 1</v>
      </c>
      <c r="K67" s="1">
        <v>7</v>
      </c>
      <c r="L67" s="1" t="s">
        <v>60</v>
      </c>
      <c r="M67" s="1">
        <v>25</v>
      </c>
      <c r="N67" s="1"/>
      <c r="O67" s="18"/>
      <c r="P67" s="18"/>
      <c r="Q67" s="18"/>
      <c r="R67" s="18"/>
      <c r="S67" s="18"/>
      <c r="T67" s="18"/>
      <c r="U67" s="1"/>
    </row>
    <row r="68" spans="1:21" ht="14.25">
      <c r="A68" s="6"/>
      <c r="B68" s="1"/>
      <c r="C68" s="1"/>
      <c r="D68" s="1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8"/>
      <c r="P68" s="18"/>
      <c r="Q68" s="18"/>
      <c r="R68" s="18"/>
      <c r="S68" s="18"/>
      <c r="T68" s="18"/>
      <c r="U68" s="1"/>
    </row>
    <row r="69" spans="1:21" ht="14.25">
      <c r="A69" s="6" t="s">
        <v>77</v>
      </c>
      <c r="B69" s="1">
        <v>11</v>
      </c>
      <c r="C69" s="1">
        <v>5</v>
      </c>
      <c r="D69" s="1">
        <v>41</v>
      </c>
      <c r="E69" s="1" t="s">
        <v>68</v>
      </c>
      <c r="F69" s="27" t="str">
        <f>F12</f>
        <v>TSV Bardowick</v>
      </c>
      <c r="G69" s="27" t="s">
        <v>59</v>
      </c>
      <c r="H69" s="27" t="str">
        <f>F9</f>
        <v>TuS Bothfeld</v>
      </c>
      <c r="I69" s="1"/>
      <c r="J69" s="1" t="str">
        <f>F11</f>
        <v>TuS Dahlbruch</v>
      </c>
      <c r="K69" s="1">
        <v>15</v>
      </c>
      <c r="L69" s="1" t="s">
        <v>60</v>
      </c>
      <c r="M69" s="1">
        <v>23</v>
      </c>
      <c r="N69" s="1"/>
      <c r="O69" s="18"/>
      <c r="P69" s="18"/>
      <c r="Q69" s="18"/>
      <c r="R69" s="18"/>
      <c r="S69" s="18"/>
      <c r="T69" s="18"/>
      <c r="U69" s="1"/>
    </row>
    <row r="70" spans="1:21" ht="14.25">
      <c r="A70" s="6"/>
      <c r="B70" s="1"/>
      <c r="C70" s="1">
        <v>6</v>
      </c>
      <c r="D70" s="1">
        <v>42</v>
      </c>
      <c r="E70" s="1" t="s">
        <v>68</v>
      </c>
      <c r="F70" s="27" t="str">
        <f>F10</f>
        <v>U18 Team Germany 2</v>
      </c>
      <c r="G70" s="27" t="s">
        <v>59</v>
      </c>
      <c r="H70" s="27" t="str">
        <f>F13</f>
        <v>TV GH Brettorf 1</v>
      </c>
      <c r="I70" s="1"/>
      <c r="J70" s="1" t="str">
        <f>F11</f>
        <v>TuS Dahlbruch</v>
      </c>
      <c r="K70" s="1">
        <v>16</v>
      </c>
      <c r="L70" s="1" t="s">
        <v>60</v>
      </c>
      <c r="M70" s="1">
        <v>17</v>
      </c>
      <c r="N70" s="1"/>
      <c r="O70" s="18"/>
      <c r="P70" s="18"/>
      <c r="Q70" s="18"/>
      <c r="R70" s="18"/>
      <c r="S70" s="18"/>
      <c r="T70" s="18"/>
      <c r="U70" s="1"/>
    </row>
    <row r="71" spans="1:21" ht="14.25">
      <c r="A71" s="6"/>
      <c r="B71" s="1"/>
      <c r="C71" s="1">
        <v>7</v>
      </c>
      <c r="D71" s="1">
        <v>43</v>
      </c>
      <c r="E71" s="1" t="s">
        <v>69</v>
      </c>
      <c r="F71" s="27" t="str">
        <f>H12</f>
        <v>DJK Süd Berlin</v>
      </c>
      <c r="G71" s="27" t="s">
        <v>59</v>
      </c>
      <c r="H71" s="27" t="str">
        <f>H9</f>
        <v>U21 Team Germany 2</v>
      </c>
      <c r="I71" s="1"/>
      <c r="J71" s="1" t="str">
        <f>H11</f>
        <v>MTV Vorsfelde</v>
      </c>
      <c r="K71" s="1">
        <v>11</v>
      </c>
      <c r="L71" s="1" t="s">
        <v>60</v>
      </c>
      <c r="M71" s="1">
        <v>28</v>
      </c>
      <c r="N71" s="1"/>
      <c r="O71" s="18"/>
      <c r="P71" s="18"/>
      <c r="Q71" s="18"/>
      <c r="R71" s="18"/>
      <c r="S71" s="18"/>
      <c r="T71" s="18"/>
      <c r="U71" s="1"/>
    </row>
    <row r="72" spans="1:21" ht="14.25">
      <c r="A72" s="6"/>
      <c r="B72" s="1"/>
      <c r="C72" s="1">
        <v>8</v>
      </c>
      <c r="D72" s="1">
        <v>44</v>
      </c>
      <c r="E72" s="1" t="s">
        <v>69</v>
      </c>
      <c r="F72" s="27" t="str">
        <f>H10</f>
        <v>Ahlhorner SV 2</v>
      </c>
      <c r="G72" s="27" t="s">
        <v>59</v>
      </c>
      <c r="H72" s="27" t="str">
        <f>H13</f>
        <v>VfL Kellinghusen 1</v>
      </c>
      <c r="I72" s="1"/>
      <c r="J72" s="1" t="str">
        <f>H11</f>
        <v>MTV Vorsfelde</v>
      </c>
      <c r="K72" s="1">
        <v>14</v>
      </c>
      <c r="L72" s="1" t="s">
        <v>60</v>
      </c>
      <c r="M72" s="1">
        <v>29</v>
      </c>
      <c r="N72" s="1"/>
      <c r="O72" s="18"/>
      <c r="P72" s="18"/>
      <c r="Q72" s="18"/>
      <c r="R72" s="18"/>
      <c r="S72" s="18"/>
      <c r="T72" s="18"/>
      <c r="U72" s="1"/>
    </row>
    <row r="73" spans="1:21" ht="14.25">
      <c r="A73" s="6"/>
      <c r="B73" s="1"/>
      <c r="C73" s="1"/>
      <c r="D73" s="1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8"/>
      <c r="P73" s="18"/>
      <c r="Q73" s="18"/>
      <c r="R73" s="18"/>
      <c r="S73" s="18"/>
      <c r="T73" s="18"/>
      <c r="U73" s="1"/>
    </row>
    <row r="74" spans="1:21" ht="14.25">
      <c r="A74" s="6" t="s">
        <v>78</v>
      </c>
      <c r="B74" s="1">
        <v>12</v>
      </c>
      <c r="C74" s="1">
        <v>5</v>
      </c>
      <c r="D74" s="1">
        <v>45</v>
      </c>
      <c r="E74" s="1" t="s">
        <v>71</v>
      </c>
      <c r="F74" s="27" t="str">
        <f>J12</f>
        <v>TSV Burgdorf</v>
      </c>
      <c r="G74" s="27" t="s">
        <v>59</v>
      </c>
      <c r="H74" s="27" t="str">
        <f>J9</f>
        <v>Leichlinger TV</v>
      </c>
      <c r="I74" s="18"/>
      <c r="J74" s="1" t="str">
        <f>J11</f>
        <v>TSV Jona 2</v>
      </c>
      <c r="K74" s="1">
        <v>16</v>
      </c>
      <c r="L74" s="1" t="s">
        <v>60</v>
      </c>
      <c r="M74" s="1">
        <v>24</v>
      </c>
      <c r="N74" s="1"/>
      <c r="O74" s="18"/>
      <c r="P74" s="18"/>
      <c r="Q74" s="18"/>
      <c r="R74" s="18"/>
      <c r="S74" s="18"/>
      <c r="T74" s="18"/>
      <c r="U74" s="1"/>
    </row>
    <row r="75" spans="1:21" ht="14.25">
      <c r="A75" s="6"/>
      <c r="B75" s="1"/>
      <c r="C75" s="1">
        <v>6</v>
      </c>
      <c r="D75" s="1">
        <v>46</v>
      </c>
      <c r="E75" s="1" t="s">
        <v>71</v>
      </c>
      <c r="F75" s="27" t="str">
        <f>J10</f>
        <v>SV Moslesfehn 2</v>
      </c>
      <c r="G75" s="27" t="s">
        <v>59</v>
      </c>
      <c r="H75" s="27" t="str">
        <f>J13</f>
        <v>TV Voerde</v>
      </c>
      <c r="I75" s="18"/>
      <c r="J75" s="1" t="str">
        <f>J11</f>
        <v>TSV Jona 2</v>
      </c>
      <c r="K75" s="1">
        <v>15</v>
      </c>
      <c r="L75" s="1" t="s">
        <v>60</v>
      </c>
      <c r="M75" s="1">
        <v>15</v>
      </c>
      <c r="N75" s="1"/>
      <c r="O75" s="18"/>
      <c r="P75" s="18"/>
      <c r="Q75" s="18"/>
      <c r="R75" s="18"/>
      <c r="S75" s="18"/>
      <c r="T75" s="18"/>
      <c r="U75" s="1"/>
    </row>
    <row r="76" spans="1:21" ht="14.25">
      <c r="A76" s="6"/>
      <c r="B76" s="1"/>
      <c r="C76" s="1">
        <v>7</v>
      </c>
      <c r="D76" s="1">
        <v>47</v>
      </c>
      <c r="E76" s="1" t="s">
        <v>72</v>
      </c>
      <c r="F76" s="27" t="str">
        <f>N12</f>
        <v>Wardenburger TV</v>
      </c>
      <c r="G76" s="27" t="s">
        <v>59</v>
      </c>
      <c r="H76" s="27" t="str">
        <f>N9</f>
        <v>TSV Essel</v>
      </c>
      <c r="I76" s="18"/>
      <c r="J76" s="1" t="str">
        <f>N11</f>
        <v>TSV Hagen 2</v>
      </c>
      <c r="K76" s="1">
        <v>27</v>
      </c>
      <c r="L76" s="1" t="s">
        <v>60</v>
      </c>
      <c r="M76" s="1">
        <v>11</v>
      </c>
      <c r="N76" s="1"/>
      <c r="O76" s="18"/>
      <c r="P76" s="18"/>
      <c r="Q76" s="18"/>
      <c r="R76" s="18"/>
      <c r="S76" s="18"/>
      <c r="T76" s="18"/>
      <c r="U76" s="1"/>
    </row>
    <row r="77" spans="1:21" ht="14.25">
      <c r="A77" s="6"/>
      <c r="B77" s="1"/>
      <c r="C77" s="1">
        <v>8</v>
      </c>
      <c r="D77" s="1">
        <v>48</v>
      </c>
      <c r="E77" s="1" t="s">
        <v>72</v>
      </c>
      <c r="F77" s="27" t="str">
        <f>N10</f>
        <v>Lemwerder TV</v>
      </c>
      <c r="G77" s="27" t="s">
        <v>59</v>
      </c>
      <c r="H77" s="27" t="str">
        <f>N13</f>
        <v>TKH</v>
      </c>
      <c r="I77" s="18"/>
      <c r="J77" s="1" t="str">
        <f>N11</f>
        <v>TSV Hagen 2</v>
      </c>
      <c r="K77" s="1">
        <v>11</v>
      </c>
      <c r="L77" s="1" t="s">
        <v>60</v>
      </c>
      <c r="M77" s="1">
        <v>26</v>
      </c>
      <c r="N77" s="1"/>
      <c r="O77" s="18"/>
      <c r="P77" s="18"/>
      <c r="Q77" s="18"/>
      <c r="R77" s="18"/>
      <c r="S77" s="18"/>
      <c r="T77" s="18"/>
      <c r="U77" s="1"/>
    </row>
    <row r="78" spans="1:21" ht="14.25">
      <c r="A78" s="6"/>
      <c r="B78" s="1"/>
      <c r="C78" s="1"/>
      <c r="D78" s="1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8"/>
      <c r="P78" s="18"/>
      <c r="Q78" s="18"/>
      <c r="R78" s="18"/>
      <c r="S78" s="18"/>
      <c r="T78" s="18"/>
      <c r="U78" s="1"/>
    </row>
    <row r="79" spans="1:21" ht="14.25">
      <c r="A79" s="6" t="s">
        <v>79</v>
      </c>
      <c r="B79" s="1">
        <v>13</v>
      </c>
      <c r="C79" s="1">
        <v>5</v>
      </c>
      <c r="D79" s="1">
        <v>49</v>
      </c>
      <c r="E79" s="1" t="s">
        <v>58</v>
      </c>
      <c r="F79" s="27" t="str">
        <f>F2</f>
        <v>U21 Team Germany 1</v>
      </c>
      <c r="G79" s="27" t="s">
        <v>59</v>
      </c>
      <c r="H79" s="27" t="str">
        <f>F4</f>
        <v>TV GH Brettorf 2</v>
      </c>
      <c r="I79" s="1"/>
      <c r="J79" s="1" t="str">
        <f>F3</f>
        <v>VfL Kellinghusen 2</v>
      </c>
      <c r="K79" s="1">
        <v>19</v>
      </c>
      <c r="L79" s="1" t="s">
        <v>60</v>
      </c>
      <c r="M79" s="1">
        <v>14</v>
      </c>
      <c r="N79" s="1"/>
      <c r="O79" s="18"/>
      <c r="P79" s="18"/>
      <c r="Q79" s="18"/>
      <c r="R79" s="18"/>
      <c r="S79" s="18"/>
      <c r="T79" s="18"/>
      <c r="U79" s="1"/>
    </row>
    <row r="80" spans="1:21" ht="14.25">
      <c r="A80" s="6"/>
      <c r="B80" s="1"/>
      <c r="C80" s="1">
        <v>6</v>
      </c>
      <c r="D80" s="1">
        <v>50</v>
      </c>
      <c r="E80" s="1" t="s">
        <v>58</v>
      </c>
      <c r="F80" s="27" t="str">
        <f>F5</f>
        <v>Güstrower SC 09</v>
      </c>
      <c r="G80" s="27" t="s">
        <v>59</v>
      </c>
      <c r="H80" s="27" t="str">
        <f>F6</f>
        <v>TSV Hagen 1</v>
      </c>
      <c r="I80" s="1"/>
      <c r="J80" s="1" t="str">
        <f>F3</f>
        <v>VfL Kellinghusen 2</v>
      </c>
      <c r="K80" s="1">
        <v>16</v>
      </c>
      <c r="L80" s="1" t="s">
        <v>60</v>
      </c>
      <c r="M80" s="1">
        <v>26</v>
      </c>
      <c r="N80" s="1"/>
      <c r="O80" s="18"/>
      <c r="P80" s="18"/>
      <c r="Q80" s="18"/>
      <c r="R80" s="18"/>
      <c r="S80" s="18"/>
      <c r="T80" s="18"/>
      <c r="U80" s="1"/>
    </row>
    <row r="81" spans="1:23" ht="14.25">
      <c r="A81" s="6"/>
      <c r="B81" s="1"/>
      <c r="C81" s="1">
        <v>7</v>
      </c>
      <c r="D81" s="1">
        <v>51</v>
      </c>
      <c r="E81" s="1" t="s">
        <v>61</v>
      </c>
      <c r="F81" s="27" t="str">
        <f>H2</f>
        <v>MTV Diepenau</v>
      </c>
      <c r="G81" s="27" t="s">
        <v>59</v>
      </c>
      <c r="H81" s="27" t="str">
        <f>H4</f>
        <v>U18 Team Germany 3</v>
      </c>
      <c r="I81" s="1"/>
      <c r="J81" s="1" t="str">
        <f>H3</f>
        <v>SV Armstorf</v>
      </c>
      <c r="K81" s="1">
        <v>13</v>
      </c>
      <c r="L81" s="1" t="s">
        <v>60</v>
      </c>
      <c r="M81" s="1">
        <v>25</v>
      </c>
      <c r="N81" s="1"/>
      <c r="O81" s="18"/>
      <c r="P81" s="18"/>
      <c r="Q81" s="18"/>
      <c r="R81" s="18"/>
      <c r="S81" s="18"/>
      <c r="T81" s="18"/>
      <c r="U81" s="1"/>
    </row>
    <row r="82" spans="1:23" ht="14.25">
      <c r="A82" s="6"/>
      <c r="B82" s="1"/>
      <c r="C82" s="1">
        <v>8</v>
      </c>
      <c r="D82" s="1">
        <v>52</v>
      </c>
      <c r="E82" s="1" t="s">
        <v>61</v>
      </c>
      <c r="F82" s="27" t="str">
        <f>H5</f>
        <v>Langebrücker BSV</v>
      </c>
      <c r="G82" s="27" t="s">
        <v>59</v>
      </c>
      <c r="H82" s="27" t="str">
        <f>H6</f>
        <v>Ahlhorner SV 1</v>
      </c>
      <c r="I82" s="1"/>
      <c r="J82" s="1" t="str">
        <f>H3</f>
        <v>SV Armstorf</v>
      </c>
      <c r="K82" s="1">
        <v>14</v>
      </c>
      <c r="L82" s="1" t="s">
        <v>60</v>
      </c>
      <c r="M82" s="1">
        <v>22</v>
      </c>
      <c r="N82" s="1"/>
      <c r="O82" s="18"/>
      <c r="P82" s="18"/>
      <c r="Q82" s="18"/>
      <c r="R82" s="18"/>
      <c r="S82" s="18"/>
      <c r="T82" s="18"/>
      <c r="U82" s="1"/>
    </row>
    <row r="83" spans="1:23" ht="14.25">
      <c r="A83" s="6"/>
      <c r="B83" s="1"/>
      <c r="C83" s="1"/>
      <c r="D83" s="1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8"/>
      <c r="P83" s="18"/>
      <c r="Q83" s="18"/>
      <c r="R83" s="18"/>
      <c r="S83" s="18"/>
      <c r="T83" s="18"/>
      <c r="U83" s="1"/>
    </row>
    <row r="84" spans="1:23" ht="14.25">
      <c r="A84" s="6" t="s">
        <v>80</v>
      </c>
      <c r="B84" s="1">
        <v>14</v>
      </c>
      <c r="C84" s="1">
        <v>5</v>
      </c>
      <c r="D84" s="1">
        <v>53</v>
      </c>
      <c r="E84" s="1" t="s">
        <v>63</v>
      </c>
      <c r="F84" s="27" t="str">
        <f>J2</f>
        <v>TV Böblingen</v>
      </c>
      <c r="G84" s="27" t="s">
        <v>59</v>
      </c>
      <c r="H84" s="27" t="str">
        <f>J4</f>
        <v>SV Moslesfehn 1</v>
      </c>
      <c r="I84" s="1"/>
      <c r="J84" s="1" t="str">
        <f>J3</f>
        <v>SV Düdenbüttel</v>
      </c>
      <c r="K84" s="1">
        <v>17</v>
      </c>
      <c r="L84" s="1" t="s">
        <v>60</v>
      </c>
      <c r="M84" s="1">
        <v>22</v>
      </c>
      <c r="N84" s="1"/>
      <c r="O84" s="18"/>
      <c r="P84" s="18"/>
      <c r="Q84" s="18"/>
      <c r="R84" s="18"/>
      <c r="S84" s="18"/>
      <c r="T84" s="18"/>
      <c r="U84" s="1"/>
    </row>
    <row r="85" spans="1:23" ht="14.25">
      <c r="A85" s="6"/>
      <c r="B85" s="1"/>
      <c r="C85" s="1">
        <v>6</v>
      </c>
      <c r="D85" s="1">
        <v>54</v>
      </c>
      <c r="E85" s="1" t="s">
        <v>63</v>
      </c>
      <c r="F85" s="27" t="str">
        <f>J5</f>
        <v>TuS Spenge</v>
      </c>
      <c r="G85" s="27" t="s">
        <v>59</v>
      </c>
      <c r="H85" s="27" t="str">
        <f>J6</f>
        <v>VfK Berlin 1</v>
      </c>
      <c r="I85" s="1"/>
      <c r="J85" s="1" t="str">
        <f>J3</f>
        <v>SV Düdenbüttel</v>
      </c>
      <c r="K85" s="1">
        <v>17</v>
      </c>
      <c r="L85" s="1" t="s">
        <v>60</v>
      </c>
      <c r="M85" s="1">
        <v>21</v>
      </c>
      <c r="N85" s="1"/>
      <c r="O85" s="18"/>
      <c r="P85" s="18"/>
      <c r="Q85" s="18"/>
      <c r="R85" s="18"/>
      <c r="S85" s="18"/>
      <c r="T85" s="18"/>
      <c r="U85" s="1"/>
    </row>
    <row r="86" spans="1:23" ht="14.25">
      <c r="A86" s="6"/>
      <c r="B86" s="1"/>
      <c r="C86" s="1">
        <v>7</v>
      </c>
      <c r="D86" s="1">
        <v>55</v>
      </c>
      <c r="E86" s="1" t="s">
        <v>64</v>
      </c>
      <c r="F86" s="27" t="str">
        <f>N2</f>
        <v>U18 Team Germany 1</v>
      </c>
      <c r="G86" s="27" t="s">
        <v>59</v>
      </c>
      <c r="H86" s="27" t="str">
        <f>N4</f>
        <v>TSV Jona 1</v>
      </c>
      <c r="I86" s="1"/>
      <c r="J86" s="1" t="str">
        <f>N3</f>
        <v>TuS Empelde</v>
      </c>
      <c r="K86" s="1">
        <v>19</v>
      </c>
      <c r="L86" s="1" t="s">
        <v>60</v>
      </c>
      <c r="M86" s="1">
        <v>21</v>
      </c>
      <c r="N86" s="1"/>
      <c r="O86" s="18"/>
      <c r="P86" s="18"/>
      <c r="Q86" s="18"/>
      <c r="R86" s="18"/>
      <c r="S86" s="18"/>
      <c r="T86" s="18"/>
      <c r="U86" s="1"/>
    </row>
    <row r="87" spans="1:23" ht="14.25">
      <c r="A87" s="6"/>
      <c r="B87" s="1"/>
      <c r="C87" s="1">
        <v>8</v>
      </c>
      <c r="D87" s="1">
        <v>56</v>
      </c>
      <c r="E87" s="1" t="s">
        <v>64</v>
      </c>
      <c r="F87" s="27" t="str">
        <f>N5</f>
        <v>TSV Schülp</v>
      </c>
      <c r="G87" s="27" t="s">
        <v>59</v>
      </c>
      <c r="H87" s="27" t="str">
        <f>N6</f>
        <v>SG Stern Kaulsdorf</v>
      </c>
      <c r="I87" s="1"/>
      <c r="J87" s="1" t="str">
        <f>N3</f>
        <v>TuS Empelde</v>
      </c>
      <c r="K87" s="1">
        <v>15</v>
      </c>
      <c r="L87" s="1" t="s">
        <v>60</v>
      </c>
      <c r="M87" s="1">
        <v>24</v>
      </c>
      <c r="N87" s="1"/>
      <c r="O87" s="18"/>
      <c r="P87" s="18"/>
      <c r="Q87" s="18"/>
      <c r="R87" s="18"/>
      <c r="S87" s="18"/>
      <c r="T87" s="18"/>
      <c r="U87" s="1"/>
    </row>
    <row r="88" spans="1:23" ht="14.25">
      <c r="A88" s="28"/>
      <c r="B88" s="1"/>
      <c r="C88" s="1"/>
      <c r="D88" s="1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8"/>
      <c r="P88" s="18"/>
      <c r="Q88" s="18"/>
      <c r="R88" s="18"/>
      <c r="S88" s="18"/>
      <c r="T88" s="18"/>
      <c r="U88" s="1"/>
    </row>
    <row r="89" spans="1:23" ht="14.25">
      <c r="A89" s="6" t="s">
        <v>81</v>
      </c>
      <c r="B89" s="1">
        <v>15</v>
      </c>
      <c r="C89" s="1">
        <v>5</v>
      </c>
      <c r="D89" s="1">
        <v>57</v>
      </c>
      <c r="E89" s="1" t="s">
        <v>68</v>
      </c>
      <c r="F89" s="27" t="str">
        <f>F9</f>
        <v>TuS Bothfeld</v>
      </c>
      <c r="G89" s="27" t="s">
        <v>59</v>
      </c>
      <c r="H89" s="27" t="str">
        <f>F11</f>
        <v>TuS Dahlbruch</v>
      </c>
      <c r="I89" s="1"/>
      <c r="J89" s="1" t="str">
        <f>F10</f>
        <v>U18 Team Germany 2</v>
      </c>
      <c r="K89" s="1">
        <v>19</v>
      </c>
      <c r="L89" s="1" t="s">
        <v>60</v>
      </c>
      <c r="M89" s="1">
        <v>22</v>
      </c>
      <c r="N89" s="1"/>
      <c r="O89" s="18"/>
      <c r="P89" s="18"/>
      <c r="Q89" s="18"/>
      <c r="R89" s="18"/>
      <c r="S89" s="18"/>
      <c r="T89" s="18"/>
      <c r="U89" s="1"/>
    </row>
    <row r="90" spans="1:23" ht="14.25">
      <c r="A90" s="6"/>
      <c r="B90" s="1"/>
      <c r="C90" s="1">
        <v>6</v>
      </c>
      <c r="D90" s="1">
        <v>58</v>
      </c>
      <c r="E90" s="1" t="s">
        <v>68</v>
      </c>
      <c r="F90" s="27" t="str">
        <f>F12</f>
        <v>TSV Bardowick</v>
      </c>
      <c r="G90" s="27" t="s">
        <v>59</v>
      </c>
      <c r="H90" s="27" t="str">
        <f>F13</f>
        <v>TV GH Brettorf 1</v>
      </c>
      <c r="I90" s="1"/>
      <c r="J90" s="1" t="str">
        <f>F10</f>
        <v>U18 Team Germany 2</v>
      </c>
      <c r="K90" s="1">
        <v>18</v>
      </c>
      <c r="L90" s="1" t="s">
        <v>60</v>
      </c>
      <c r="M90" s="1">
        <v>21</v>
      </c>
      <c r="N90" s="1"/>
      <c r="O90" s="18"/>
      <c r="P90" s="18"/>
      <c r="Q90" s="18"/>
      <c r="R90" s="18"/>
      <c r="S90" s="1"/>
    </row>
    <row r="91" spans="1:23" ht="14.25">
      <c r="A91" s="6"/>
      <c r="B91" s="1"/>
      <c r="C91" s="1">
        <v>7</v>
      </c>
      <c r="D91" s="1">
        <v>59</v>
      </c>
      <c r="E91" s="1" t="s">
        <v>69</v>
      </c>
      <c r="F91" s="27" t="str">
        <f>H9</f>
        <v>U21 Team Germany 2</v>
      </c>
      <c r="G91" s="27" t="s">
        <v>59</v>
      </c>
      <c r="H91" s="27" t="str">
        <f>H11</f>
        <v>MTV Vorsfelde</v>
      </c>
      <c r="I91" s="1"/>
      <c r="J91" s="1" t="str">
        <f>H10</f>
        <v>Ahlhorner SV 2</v>
      </c>
      <c r="K91" s="1">
        <v>20</v>
      </c>
      <c r="L91" s="1" t="s">
        <v>60</v>
      </c>
      <c r="M91" s="1">
        <v>14</v>
      </c>
      <c r="N91" s="1"/>
      <c r="O91" s="18"/>
      <c r="P91" s="18"/>
      <c r="Q91" s="18"/>
      <c r="R91" s="18"/>
      <c r="S91" s="1"/>
    </row>
    <row r="92" spans="1:23" ht="14.25">
      <c r="A92" s="6"/>
      <c r="B92" s="1"/>
      <c r="C92" s="1">
        <v>8</v>
      </c>
      <c r="D92" s="1">
        <v>60</v>
      </c>
      <c r="E92" s="1" t="s">
        <v>69</v>
      </c>
      <c r="F92" s="27" t="str">
        <f>H12</f>
        <v>DJK Süd Berlin</v>
      </c>
      <c r="G92" s="27" t="s">
        <v>59</v>
      </c>
      <c r="H92" s="27" t="str">
        <f>H13</f>
        <v>VfL Kellinghusen 1</v>
      </c>
      <c r="I92" s="1"/>
      <c r="J92" s="1" t="str">
        <f>H10</f>
        <v>Ahlhorner SV 2</v>
      </c>
      <c r="K92" s="1">
        <v>19</v>
      </c>
      <c r="L92" s="1" t="s">
        <v>60</v>
      </c>
      <c r="M92" s="1">
        <v>25</v>
      </c>
      <c r="N92" s="1"/>
      <c r="O92" s="18"/>
      <c r="P92" s="18"/>
      <c r="Q92" s="18"/>
      <c r="R92" s="18"/>
      <c r="S92" s="1"/>
    </row>
    <row r="93" spans="1:23" ht="14.25">
      <c r="A93"/>
      <c r="L93"/>
      <c r="N93" s="1"/>
      <c r="O93" s="18"/>
      <c r="P93" s="18"/>
      <c r="Q93" s="18"/>
      <c r="R93" s="18"/>
      <c r="S93" s="1"/>
    </row>
    <row r="94" spans="1:23" ht="14.25">
      <c r="A94" s="6" t="s">
        <v>82</v>
      </c>
      <c r="B94" s="1">
        <v>16</v>
      </c>
      <c r="C94" s="1">
        <v>1</v>
      </c>
      <c r="D94" s="1">
        <v>61</v>
      </c>
      <c r="E94" s="1" t="s">
        <v>71</v>
      </c>
      <c r="F94" s="27" t="str">
        <f>J9</f>
        <v>Leichlinger TV</v>
      </c>
      <c r="G94" s="27" t="s">
        <v>59</v>
      </c>
      <c r="H94" s="27" t="str">
        <f>J11</f>
        <v>TSV Jona 2</v>
      </c>
      <c r="I94" s="18"/>
      <c r="J94" s="1" t="str">
        <f>J10</f>
        <v>SV Moslesfehn 2</v>
      </c>
      <c r="K94" s="1">
        <v>23</v>
      </c>
      <c r="L94" s="1" t="s">
        <v>60</v>
      </c>
      <c r="M94" s="1">
        <v>16</v>
      </c>
      <c r="N94" s="1"/>
      <c r="O94" s="18"/>
      <c r="P94" s="18"/>
      <c r="Q94" s="18"/>
      <c r="R94" s="18"/>
      <c r="S94" s="18"/>
      <c r="T94" s="18"/>
      <c r="U94" s="1"/>
    </row>
    <row r="95" spans="1:23" ht="14.25">
      <c r="A95" s="6"/>
      <c r="B95" s="1"/>
      <c r="C95" s="1">
        <v>2</v>
      </c>
      <c r="D95" s="1">
        <v>62</v>
      </c>
      <c r="E95" s="1" t="s">
        <v>71</v>
      </c>
      <c r="F95" s="27" t="str">
        <f>J12</f>
        <v>TSV Burgdorf</v>
      </c>
      <c r="G95" s="27" t="s">
        <v>59</v>
      </c>
      <c r="H95" s="27" t="str">
        <f>J13</f>
        <v>TV Voerde</v>
      </c>
      <c r="I95" s="18"/>
      <c r="J95" s="1" t="str">
        <f>J10</f>
        <v>SV Moslesfehn 2</v>
      </c>
      <c r="K95" s="1">
        <v>12</v>
      </c>
      <c r="L95" s="1" t="s">
        <v>60</v>
      </c>
      <c r="M95" s="1">
        <v>28</v>
      </c>
      <c r="N95" s="1"/>
      <c r="O95" s="18"/>
      <c r="P95" s="18"/>
      <c r="Q95" s="18"/>
      <c r="R95" s="18"/>
      <c r="S95" s="18"/>
      <c r="T95" s="18"/>
      <c r="U95" s="1"/>
    </row>
    <row r="96" spans="1:23" ht="14.25">
      <c r="A96" s="6"/>
      <c r="B96" s="1"/>
      <c r="C96" s="1">
        <v>3</v>
      </c>
      <c r="D96" s="1">
        <v>63</v>
      </c>
      <c r="E96" s="1" t="s">
        <v>72</v>
      </c>
      <c r="F96" s="27" t="str">
        <f>N9</f>
        <v>TSV Essel</v>
      </c>
      <c r="G96" s="27" t="s">
        <v>59</v>
      </c>
      <c r="H96" s="27" t="str">
        <f>N11</f>
        <v>TSV Hagen 2</v>
      </c>
      <c r="I96" s="18"/>
      <c r="J96" s="1" t="str">
        <f>N10</f>
        <v>Lemwerder TV</v>
      </c>
      <c r="K96" s="1">
        <v>15</v>
      </c>
      <c r="L96" s="1" t="s">
        <v>60</v>
      </c>
      <c r="M96" s="1">
        <v>21</v>
      </c>
      <c r="N96" s="1"/>
      <c r="O96" s="18"/>
      <c r="P96" s="18"/>
      <c r="Q96" s="18"/>
      <c r="R96" s="18"/>
      <c r="S96" s="18"/>
      <c r="T96" s="18"/>
      <c r="U96" s="18"/>
      <c r="V96" s="18"/>
      <c r="W96" s="1"/>
    </row>
    <row r="97" spans="1:23" ht="14.25">
      <c r="A97" s="28"/>
      <c r="B97" s="1"/>
      <c r="C97" s="1">
        <v>4</v>
      </c>
      <c r="D97" s="1">
        <v>64</v>
      </c>
      <c r="E97" s="1" t="s">
        <v>72</v>
      </c>
      <c r="F97" s="27" t="str">
        <f>N12</f>
        <v>Wardenburger TV</v>
      </c>
      <c r="G97" s="27" t="s">
        <v>59</v>
      </c>
      <c r="H97" s="27" t="str">
        <f>N13</f>
        <v>TKH</v>
      </c>
      <c r="I97" s="18"/>
      <c r="J97" s="1" t="str">
        <f>N10</f>
        <v>Lemwerder TV</v>
      </c>
      <c r="K97" s="1">
        <v>12</v>
      </c>
      <c r="L97" s="1" t="s">
        <v>60</v>
      </c>
      <c r="M97" s="1">
        <v>26</v>
      </c>
      <c r="N97" s="1"/>
      <c r="O97" s="18"/>
      <c r="P97" s="18"/>
      <c r="Q97" s="18"/>
      <c r="R97" s="18"/>
      <c r="S97" s="18"/>
      <c r="T97" s="18"/>
      <c r="U97" s="18"/>
      <c r="V97" s="18"/>
      <c r="W97" s="1"/>
    </row>
    <row r="98" spans="1:23" ht="14.25">
      <c r="A98" s="6"/>
      <c r="B98" s="1"/>
      <c r="C98" s="1">
        <v>5</v>
      </c>
      <c r="D98" s="1">
        <v>65</v>
      </c>
      <c r="E98" s="1" t="s">
        <v>58</v>
      </c>
      <c r="F98" s="27" t="str">
        <f>F5</f>
        <v>Güstrower SC 09</v>
      </c>
      <c r="G98" s="27" t="s">
        <v>59</v>
      </c>
      <c r="H98" s="27" t="str">
        <f>F3</f>
        <v>VfL Kellinghusen 2</v>
      </c>
      <c r="I98" s="1"/>
      <c r="J98" s="1" t="str">
        <f>F2</f>
        <v>U21 Team Germany 1</v>
      </c>
      <c r="K98" s="1">
        <v>22</v>
      </c>
      <c r="L98" s="1" t="s">
        <v>60</v>
      </c>
      <c r="M98" s="1">
        <v>18</v>
      </c>
      <c r="N98" s="1"/>
      <c r="O98" s="18"/>
      <c r="P98" s="18"/>
      <c r="Q98" s="18"/>
      <c r="R98" s="18"/>
      <c r="S98" s="18"/>
      <c r="T98" s="18"/>
      <c r="U98" s="18"/>
      <c r="V98" s="18"/>
      <c r="W98" s="1"/>
    </row>
    <row r="99" spans="1:23" ht="14.25">
      <c r="A99"/>
      <c r="C99" s="1">
        <v>6</v>
      </c>
      <c r="D99" s="1">
        <v>66</v>
      </c>
      <c r="E99" s="1" t="s">
        <v>58</v>
      </c>
      <c r="F99" s="27" t="str">
        <f>F4</f>
        <v>TV GH Brettorf 2</v>
      </c>
      <c r="G99" s="27" t="s">
        <v>59</v>
      </c>
      <c r="H99" s="27" t="str">
        <f>F6</f>
        <v>TSV Hagen 1</v>
      </c>
      <c r="I99" s="1"/>
      <c r="J99" s="1" t="str">
        <f>F2</f>
        <v>U21 Team Germany 1</v>
      </c>
      <c r="K99" s="1">
        <v>19</v>
      </c>
      <c r="L99" s="1" t="s">
        <v>60</v>
      </c>
      <c r="M99" s="1">
        <v>14</v>
      </c>
      <c r="N99" s="1"/>
      <c r="O99" s="18"/>
      <c r="P99" s="18"/>
      <c r="Q99" s="18"/>
      <c r="R99" s="18"/>
      <c r="S99" s="18"/>
      <c r="T99" s="18"/>
      <c r="U99" s="18"/>
      <c r="V99" s="18"/>
      <c r="W99" s="1"/>
    </row>
    <row r="100" spans="1:23" ht="14.25">
      <c r="A100" s="6"/>
      <c r="B100" s="1"/>
      <c r="C100" s="1">
        <v>7</v>
      </c>
      <c r="D100" s="1">
        <v>67</v>
      </c>
      <c r="E100" s="1" t="s">
        <v>61</v>
      </c>
      <c r="F100" s="27" t="str">
        <f>H5</f>
        <v>Langebrücker BSV</v>
      </c>
      <c r="G100" s="27" t="s">
        <v>59</v>
      </c>
      <c r="H100" s="27" t="str">
        <f>H3</f>
        <v>SV Armstorf</v>
      </c>
      <c r="I100" s="1"/>
      <c r="J100" s="1" t="str">
        <f>H2</f>
        <v>MTV Diepenau</v>
      </c>
      <c r="K100" s="1">
        <v>18</v>
      </c>
      <c r="L100" s="1" t="s">
        <v>60</v>
      </c>
      <c r="M100" s="1">
        <v>13</v>
      </c>
      <c r="N100" s="1"/>
      <c r="O100" s="18"/>
      <c r="P100" s="18"/>
      <c r="Q100" s="18"/>
      <c r="R100" s="18"/>
      <c r="S100" s="18"/>
      <c r="T100" s="18"/>
      <c r="U100" s="1"/>
    </row>
    <row r="101" spans="1:23" ht="14.25">
      <c r="A101" s="6"/>
      <c r="B101" s="1"/>
      <c r="C101" s="1">
        <v>8</v>
      </c>
      <c r="D101" s="1">
        <v>68</v>
      </c>
      <c r="E101" s="1" t="s">
        <v>61</v>
      </c>
      <c r="F101" s="27" t="str">
        <f>H4</f>
        <v>U18 Team Germany 3</v>
      </c>
      <c r="G101" s="27" t="s">
        <v>59</v>
      </c>
      <c r="H101" s="27" t="str">
        <f>H6</f>
        <v>Ahlhorner SV 1</v>
      </c>
      <c r="I101" s="1"/>
      <c r="J101" s="1" t="str">
        <f>H2</f>
        <v>MTV Diepenau</v>
      </c>
      <c r="K101" s="1">
        <v>12</v>
      </c>
      <c r="L101" s="1" t="s">
        <v>60</v>
      </c>
      <c r="M101" s="1">
        <v>25</v>
      </c>
      <c r="N101" s="1"/>
      <c r="O101" s="18"/>
      <c r="P101" s="18"/>
      <c r="Q101" s="18"/>
      <c r="R101" s="18"/>
      <c r="S101" s="18"/>
      <c r="T101" s="18"/>
      <c r="U101" s="1"/>
    </row>
    <row r="102" spans="1:23" ht="14.25">
      <c r="A102"/>
      <c r="B102" s="1"/>
      <c r="L102"/>
      <c r="N102" s="1"/>
      <c r="O102" s="18"/>
      <c r="P102" s="18"/>
      <c r="Q102" s="18"/>
      <c r="R102" s="18"/>
      <c r="S102" s="18"/>
      <c r="T102" s="18"/>
      <c r="U102" s="1"/>
    </row>
    <row r="103" spans="1:23" ht="14.25">
      <c r="A103" s="6" t="s">
        <v>83</v>
      </c>
      <c r="B103" s="1">
        <v>17</v>
      </c>
      <c r="C103" s="1">
        <v>1</v>
      </c>
      <c r="D103" s="1">
        <v>69</v>
      </c>
      <c r="E103" s="1" t="s">
        <v>63</v>
      </c>
      <c r="F103" s="27" t="str">
        <f>J5</f>
        <v>TuS Spenge</v>
      </c>
      <c r="G103" s="27" t="s">
        <v>59</v>
      </c>
      <c r="H103" s="27" t="str">
        <f>J3</f>
        <v>SV Düdenbüttel</v>
      </c>
      <c r="I103" s="1"/>
      <c r="J103" s="1" t="str">
        <f>J2</f>
        <v>TV Böblingen</v>
      </c>
      <c r="K103" s="1">
        <v>16</v>
      </c>
      <c r="L103" s="1" t="s">
        <v>60</v>
      </c>
      <c r="M103" s="1">
        <v>25</v>
      </c>
      <c r="N103" s="1"/>
      <c r="O103" s="18"/>
      <c r="P103" s="18"/>
      <c r="Q103" s="18"/>
      <c r="R103" s="18"/>
      <c r="S103" s="18"/>
      <c r="T103" s="18"/>
      <c r="U103" s="1"/>
    </row>
    <row r="104" spans="1:23" ht="14.25">
      <c r="A104"/>
      <c r="B104" s="1"/>
      <c r="C104" s="1">
        <v>2</v>
      </c>
      <c r="D104" s="1">
        <v>70</v>
      </c>
      <c r="E104" s="1" t="s">
        <v>63</v>
      </c>
      <c r="F104" s="27" t="str">
        <f>J4</f>
        <v>SV Moslesfehn 1</v>
      </c>
      <c r="G104" s="27" t="s">
        <v>59</v>
      </c>
      <c r="H104" s="27" t="str">
        <f>J6</f>
        <v>VfK Berlin 1</v>
      </c>
      <c r="I104" s="1"/>
      <c r="J104" s="1" t="str">
        <f>J2</f>
        <v>TV Böblingen</v>
      </c>
      <c r="K104" s="1">
        <v>15</v>
      </c>
      <c r="L104" s="1" t="s">
        <v>60</v>
      </c>
      <c r="M104" s="1">
        <v>18</v>
      </c>
      <c r="N104" s="1"/>
      <c r="O104" s="18"/>
      <c r="P104" s="18"/>
      <c r="Q104" s="18"/>
      <c r="R104" s="18"/>
      <c r="S104" s="18"/>
      <c r="T104" s="18"/>
      <c r="U104" s="1"/>
    </row>
    <row r="105" spans="1:23" ht="14.25">
      <c r="A105"/>
      <c r="B105" s="1"/>
      <c r="C105" s="1">
        <v>3</v>
      </c>
      <c r="D105" s="1">
        <v>71</v>
      </c>
      <c r="E105" s="1" t="s">
        <v>64</v>
      </c>
      <c r="F105" s="27" t="str">
        <f>N5</f>
        <v>TSV Schülp</v>
      </c>
      <c r="G105" s="27" t="s">
        <v>59</v>
      </c>
      <c r="H105" s="27" t="str">
        <f>N3</f>
        <v>TuS Empelde</v>
      </c>
      <c r="I105" s="1"/>
      <c r="J105" s="1" t="str">
        <f>N2</f>
        <v>U18 Team Germany 1</v>
      </c>
      <c r="K105" s="1">
        <v>13</v>
      </c>
      <c r="L105" s="1" t="s">
        <v>60</v>
      </c>
      <c r="M105" s="1">
        <v>25</v>
      </c>
      <c r="N105" s="1"/>
      <c r="O105" s="18"/>
      <c r="P105" s="18"/>
      <c r="Q105" s="18"/>
      <c r="R105" s="18"/>
      <c r="S105" s="18"/>
      <c r="T105" s="18"/>
      <c r="U105" s="1"/>
    </row>
    <row r="106" spans="1:23" ht="14.25">
      <c r="A106" s="6"/>
      <c r="B106" s="1"/>
      <c r="C106" s="1">
        <v>4</v>
      </c>
      <c r="D106" s="1">
        <v>72</v>
      </c>
      <c r="E106" s="1" t="s">
        <v>64</v>
      </c>
      <c r="F106" s="27" t="str">
        <f>N4</f>
        <v>TSV Jona 1</v>
      </c>
      <c r="G106" s="27" t="s">
        <v>59</v>
      </c>
      <c r="H106" s="27" t="str">
        <f>N6</f>
        <v>SG Stern Kaulsdorf</v>
      </c>
      <c r="I106" s="1"/>
      <c r="J106" s="1" t="str">
        <f>N2</f>
        <v>U18 Team Germany 1</v>
      </c>
      <c r="K106" s="1">
        <v>26</v>
      </c>
      <c r="L106" s="1" t="s">
        <v>60</v>
      </c>
      <c r="M106" s="1">
        <v>16</v>
      </c>
      <c r="N106" s="1"/>
      <c r="O106" s="18"/>
      <c r="P106" s="18"/>
      <c r="Q106" s="18"/>
      <c r="R106" s="18"/>
      <c r="S106" s="18"/>
      <c r="T106" s="18"/>
      <c r="U106" s="1"/>
    </row>
    <row r="107" spans="1:23" ht="14.25">
      <c r="A107" s="6"/>
      <c r="B107" s="1"/>
      <c r="C107" s="1">
        <v>5</v>
      </c>
      <c r="D107" s="1">
        <v>73</v>
      </c>
      <c r="E107" s="1" t="s">
        <v>68</v>
      </c>
      <c r="F107" s="27" t="str">
        <f>F12</f>
        <v>TSV Bardowick</v>
      </c>
      <c r="G107" s="27" t="s">
        <v>59</v>
      </c>
      <c r="H107" s="27" t="str">
        <f>F10</f>
        <v>U18 Team Germany 2</v>
      </c>
      <c r="I107" s="1"/>
      <c r="J107" s="1" t="str">
        <f>F9</f>
        <v>TuS Bothfeld</v>
      </c>
      <c r="K107" s="1">
        <v>11</v>
      </c>
      <c r="L107" s="1" t="s">
        <v>60</v>
      </c>
      <c r="M107" s="1">
        <v>26</v>
      </c>
      <c r="N107" s="1"/>
      <c r="O107" s="18"/>
      <c r="P107" s="18"/>
      <c r="Q107" s="18"/>
      <c r="R107" s="18"/>
      <c r="S107" s="18"/>
      <c r="T107" s="18"/>
      <c r="U107" s="1"/>
    </row>
    <row r="108" spans="1:23" ht="14.25">
      <c r="A108"/>
      <c r="C108" s="1">
        <v>6</v>
      </c>
      <c r="D108" s="1">
        <v>74</v>
      </c>
      <c r="E108" s="1" t="s">
        <v>68</v>
      </c>
      <c r="F108" s="27" t="str">
        <f>F11</f>
        <v>TuS Dahlbruch</v>
      </c>
      <c r="G108" s="27" t="s">
        <v>59</v>
      </c>
      <c r="H108" s="27" t="str">
        <f>F13</f>
        <v>TV GH Brettorf 1</v>
      </c>
      <c r="I108" s="1"/>
      <c r="J108" s="1" t="str">
        <f>F9</f>
        <v>TuS Bothfeld</v>
      </c>
      <c r="K108" s="1">
        <v>15</v>
      </c>
      <c r="L108" s="1" t="s">
        <v>60</v>
      </c>
      <c r="M108" s="1">
        <v>24</v>
      </c>
      <c r="N108" s="1"/>
      <c r="O108" s="18"/>
      <c r="P108" s="18"/>
      <c r="Q108" s="18"/>
      <c r="R108" s="18"/>
      <c r="S108" s="18"/>
      <c r="T108" s="18"/>
      <c r="U108" s="1"/>
    </row>
    <row r="109" spans="1:23" ht="14.25">
      <c r="A109" s="6"/>
      <c r="B109" s="1"/>
      <c r="C109" s="1">
        <v>7</v>
      </c>
      <c r="D109" s="1">
        <v>75</v>
      </c>
      <c r="E109" s="1" t="s">
        <v>69</v>
      </c>
      <c r="F109" s="27" t="str">
        <f>H12</f>
        <v>DJK Süd Berlin</v>
      </c>
      <c r="G109" s="27" t="s">
        <v>59</v>
      </c>
      <c r="H109" s="27" t="str">
        <f>H10</f>
        <v>Ahlhorner SV 2</v>
      </c>
      <c r="I109" s="1"/>
      <c r="J109" s="1" t="str">
        <f>H9</f>
        <v>U21 Team Germany 2</v>
      </c>
      <c r="K109" s="1">
        <v>26</v>
      </c>
      <c r="L109" s="1" t="s">
        <v>60</v>
      </c>
      <c r="M109" s="1">
        <v>22</v>
      </c>
      <c r="N109" s="1"/>
      <c r="O109" s="18"/>
      <c r="P109" s="18"/>
      <c r="Q109" s="18"/>
      <c r="R109" s="18"/>
      <c r="S109" s="18"/>
      <c r="T109" s="18"/>
      <c r="U109" s="1"/>
    </row>
    <row r="110" spans="1:23" ht="14.25">
      <c r="A110" s="6"/>
      <c r="B110" s="1"/>
      <c r="C110" s="1">
        <v>8</v>
      </c>
      <c r="D110" s="1">
        <v>76</v>
      </c>
      <c r="E110" s="1" t="s">
        <v>69</v>
      </c>
      <c r="F110" s="27" t="str">
        <f>H11</f>
        <v>MTV Vorsfelde</v>
      </c>
      <c r="G110" s="27" t="s">
        <v>59</v>
      </c>
      <c r="H110" s="27" t="str">
        <f>H13</f>
        <v>VfL Kellinghusen 1</v>
      </c>
      <c r="I110" s="1"/>
      <c r="J110" s="1" t="str">
        <f>H9</f>
        <v>U21 Team Germany 2</v>
      </c>
      <c r="K110" s="1">
        <v>11</v>
      </c>
      <c r="L110" s="1" t="s">
        <v>60</v>
      </c>
      <c r="M110" s="1">
        <v>24</v>
      </c>
      <c r="N110" s="1"/>
      <c r="O110" s="18"/>
      <c r="P110" s="18"/>
      <c r="Q110" s="18"/>
      <c r="R110" s="18"/>
      <c r="S110" s="18"/>
      <c r="T110" s="18"/>
      <c r="U110" s="1"/>
    </row>
    <row r="111" spans="1:23" ht="14.25">
      <c r="A111" s="6"/>
      <c r="B111" s="1"/>
      <c r="L111"/>
      <c r="N111" s="1"/>
      <c r="O111" s="1"/>
      <c r="P111" s="18"/>
      <c r="Q111" s="18"/>
      <c r="R111" s="18"/>
      <c r="S111" s="18"/>
      <c r="T111" s="18"/>
      <c r="U111" s="1"/>
    </row>
    <row r="112" spans="1:23" ht="14.25">
      <c r="A112" s="6" t="s">
        <v>84</v>
      </c>
      <c r="B112" s="1">
        <v>18</v>
      </c>
      <c r="C112" s="1">
        <v>5</v>
      </c>
      <c r="D112" s="1">
        <v>77</v>
      </c>
      <c r="E112" s="1" t="s">
        <v>71</v>
      </c>
      <c r="F112" s="27" t="str">
        <f>J12</f>
        <v>TSV Burgdorf</v>
      </c>
      <c r="G112" s="27" t="s">
        <v>59</v>
      </c>
      <c r="H112" s="27" t="str">
        <f>J10</f>
        <v>SV Moslesfehn 2</v>
      </c>
      <c r="I112" s="18"/>
      <c r="J112" s="1" t="str">
        <f>J9</f>
        <v>Leichlinger TV</v>
      </c>
      <c r="K112" s="1">
        <v>19</v>
      </c>
      <c r="L112" s="1" t="s">
        <v>60</v>
      </c>
      <c r="M112" s="1">
        <v>13</v>
      </c>
      <c r="N112" s="1"/>
      <c r="O112" s="1"/>
      <c r="P112" s="18"/>
      <c r="Q112" s="18"/>
      <c r="R112" s="18"/>
      <c r="S112" s="18"/>
      <c r="T112" s="18"/>
      <c r="U112" s="1"/>
    </row>
    <row r="113" spans="1:25" ht="14.25">
      <c r="A113" s="6"/>
      <c r="B113" s="7"/>
      <c r="C113" s="1">
        <v>6</v>
      </c>
      <c r="D113" s="1">
        <v>78</v>
      </c>
      <c r="E113" s="1" t="s">
        <v>71</v>
      </c>
      <c r="F113" s="27" t="str">
        <f>J11</f>
        <v>TSV Jona 2</v>
      </c>
      <c r="G113" s="27" t="s">
        <v>59</v>
      </c>
      <c r="H113" s="27" t="str">
        <f>J13</f>
        <v>TV Voerde</v>
      </c>
      <c r="I113" s="18"/>
      <c r="J113" s="1" t="str">
        <f>J9</f>
        <v>Leichlinger TV</v>
      </c>
      <c r="K113" s="1">
        <v>13</v>
      </c>
      <c r="L113" s="1" t="s">
        <v>60</v>
      </c>
      <c r="M113" s="1">
        <v>25</v>
      </c>
      <c r="N113" s="1"/>
      <c r="O113" s="18"/>
      <c r="P113" s="18"/>
      <c r="Q113" s="18"/>
      <c r="R113" s="18"/>
      <c r="S113" s="18"/>
      <c r="T113" s="18"/>
      <c r="U113" s="1"/>
    </row>
    <row r="114" spans="1:25" ht="14.25">
      <c r="A114" s="6"/>
      <c r="B114" s="1"/>
      <c r="C114" s="1">
        <v>7</v>
      </c>
      <c r="D114" s="1">
        <v>79</v>
      </c>
      <c r="E114" s="1" t="s">
        <v>72</v>
      </c>
      <c r="F114" s="27" t="str">
        <f>N12</f>
        <v>Wardenburger TV</v>
      </c>
      <c r="G114" s="27" t="s">
        <v>59</v>
      </c>
      <c r="H114" s="27" t="str">
        <f>N10</f>
        <v>Lemwerder TV</v>
      </c>
      <c r="I114" s="18"/>
      <c r="J114" s="1" t="str">
        <f>N9</f>
        <v>TSV Essel</v>
      </c>
      <c r="K114" s="1">
        <v>24</v>
      </c>
      <c r="L114" s="1" t="s">
        <v>60</v>
      </c>
      <c r="M114" s="1">
        <v>14</v>
      </c>
      <c r="N114" s="1"/>
      <c r="O114" s="18"/>
      <c r="P114" s="18"/>
      <c r="Q114" s="18"/>
      <c r="R114" s="18"/>
      <c r="S114" s="18"/>
      <c r="T114" s="18"/>
      <c r="U114" s="1"/>
    </row>
    <row r="115" spans="1:25" ht="14.25">
      <c r="A115" s="6"/>
      <c r="B115" s="1"/>
      <c r="C115" s="1">
        <v>8</v>
      </c>
      <c r="D115" s="1">
        <v>80</v>
      </c>
      <c r="E115" s="1" t="s">
        <v>72</v>
      </c>
      <c r="F115" s="27" t="str">
        <f>N11</f>
        <v>TSV Hagen 2</v>
      </c>
      <c r="G115" s="27" t="s">
        <v>59</v>
      </c>
      <c r="H115" s="27" t="str">
        <f>N13</f>
        <v>TKH</v>
      </c>
      <c r="I115" s="18"/>
      <c r="J115" s="1" t="str">
        <f>N9</f>
        <v>TSV Essel</v>
      </c>
      <c r="K115" s="1">
        <v>18</v>
      </c>
      <c r="L115" s="1" t="s">
        <v>60</v>
      </c>
      <c r="M115" s="1">
        <v>19</v>
      </c>
      <c r="N115" s="1"/>
      <c r="O115" s="18"/>
      <c r="P115" s="18"/>
      <c r="Q115" s="18"/>
      <c r="R115" s="18"/>
      <c r="S115" s="18"/>
      <c r="T115" s="18"/>
      <c r="U115" s="1"/>
    </row>
    <row r="116" spans="1:25" ht="14.25">
      <c r="A116" s="6"/>
      <c r="B116" s="1"/>
      <c r="C116" s="1"/>
      <c r="D116" s="1"/>
      <c r="E116" s="1"/>
      <c r="F116" s="27"/>
      <c r="G116" s="27"/>
      <c r="H116" s="27"/>
      <c r="I116" s="18"/>
      <c r="J116" s="1"/>
      <c r="K116" s="1"/>
      <c r="L116" s="1"/>
      <c r="M116" s="1"/>
      <c r="N116" s="1"/>
      <c r="O116" s="18"/>
      <c r="P116" s="18"/>
      <c r="Q116" s="18"/>
      <c r="R116" s="18"/>
      <c r="S116" s="18"/>
      <c r="T116" s="18"/>
      <c r="U116" s="1"/>
    </row>
    <row r="117" spans="1:25" ht="14.25">
      <c r="A117" s="28"/>
      <c r="B117" s="1"/>
      <c r="C117" s="1"/>
      <c r="D117" s="1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8"/>
      <c r="Q117" s="18"/>
      <c r="R117" s="18"/>
      <c r="S117" s="18"/>
      <c r="T117" s="18"/>
      <c r="U117" s="18"/>
      <c r="V117" s="18"/>
      <c r="W117" s="18"/>
      <c r="X117" s="1"/>
    </row>
    <row r="118" spans="1:25" ht="14.25">
      <c r="A118" s="6"/>
      <c r="B118" s="7"/>
      <c r="C118" s="1"/>
      <c r="D118" s="1"/>
      <c r="E118" s="1"/>
      <c r="F118" s="30" t="s">
        <v>85</v>
      </c>
      <c r="G118" s="31"/>
      <c r="H118" s="30" t="s">
        <v>86</v>
      </c>
      <c r="I118" s="21"/>
      <c r="J118" s="32" t="s">
        <v>87</v>
      </c>
      <c r="K118" s="21"/>
      <c r="L118" s="21"/>
      <c r="M118" s="1"/>
      <c r="N118" s="30" t="s">
        <v>88</v>
      </c>
      <c r="O118" s="1"/>
      <c r="Q118" s="18"/>
      <c r="R118" s="18"/>
      <c r="S118" s="18"/>
      <c r="T118" s="18"/>
      <c r="U118" s="18"/>
      <c r="V118" s="18"/>
      <c r="W118" s="18"/>
      <c r="X118" s="1"/>
    </row>
    <row r="119" spans="1:25" ht="14.25">
      <c r="A119" s="6"/>
      <c r="B119" s="7"/>
      <c r="C119" s="1"/>
      <c r="D119" s="1"/>
      <c r="E119" s="1"/>
      <c r="F119" s="33" t="s">
        <v>5</v>
      </c>
      <c r="G119" s="34"/>
      <c r="H119" s="33" t="s">
        <v>22</v>
      </c>
      <c r="I119" s="34"/>
      <c r="J119" s="33" t="s">
        <v>11</v>
      </c>
      <c r="K119" s="34"/>
      <c r="L119" s="34"/>
      <c r="M119" s="34"/>
      <c r="N119" s="33" t="s">
        <v>16</v>
      </c>
      <c r="O119" s="1"/>
      <c r="Q119" s="18"/>
      <c r="R119" s="18"/>
      <c r="S119" s="18"/>
      <c r="T119" s="18"/>
      <c r="U119" s="18"/>
      <c r="V119" s="18"/>
      <c r="W119" s="18"/>
      <c r="X119" s="18"/>
      <c r="Y119" s="1"/>
    </row>
    <row r="120" spans="1:25" ht="14.25">
      <c r="A120" s="6"/>
      <c r="B120" s="7"/>
      <c r="C120" s="1"/>
      <c r="D120" s="1"/>
      <c r="E120" s="1"/>
      <c r="F120" s="35" t="s">
        <v>13</v>
      </c>
      <c r="G120" s="34"/>
      <c r="H120" s="35" t="s">
        <v>14</v>
      </c>
      <c r="I120" s="34"/>
      <c r="J120" s="35" t="s">
        <v>23</v>
      </c>
      <c r="K120" s="34"/>
      <c r="L120" s="34"/>
      <c r="M120" s="34"/>
      <c r="N120" s="35" t="s">
        <v>24</v>
      </c>
      <c r="O120" s="1"/>
      <c r="Q120" s="18"/>
      <c r="R120" s="18"/>
      <c r="S120" s="18"/>
      <c r="T120" s="18"/>
      <c r="U120" s="18"/>
      <c r="V120" s="18"/>
      <c r="W120" s="18"/>
      <c r="X120" s="18"/>
      <c r="Y120" s="1"/>
    </row>
    <row r="121" spans="1:25" ht="14.25">
      <c r="A121" s="6"/>
      <c r="B121" s="7"/>
      <c r="C121" s="1"/>
      <c r="D121" s="1"/>
      <c r="E121" s="1"/>
      <c r="F121" s="35" t="s">
        <v>21</v>
      </c>
      <c r="G121" s="34"/>
      <c r="H121" s="35" t="s">
        <v>18</v>
      </c>
      <c r="I121" s="34"/>
      <c r="J121" s="35" t="s">
        <v>15</v>
      </c>
      <c r="K121" s="34"/>
      <c r="L121" s="34"/>
      <c r="M121" s="34"/>
      <c r="N121" s="35" t="s">
        <v>8</v>
      </c>
      <c r="O121" s="1"/>
      <c r="Q121" s="18"/>
      <c r="R121" s="18"/>
      <c r="S121" s="18"/>
      <c r="T121" s="18"/>
      <c r="U121" s="18"/>
      <c r="V121" s="18"/>
      <c r="W121" s="18"/>
      <c r="X121" s="18"/>
      <c r="Y121" s="1"/>
    </row>
    <row r="122" spans="1:25" ht="14.25">
      <c r="A122" s="6"/>
      <c r="B122" s="7"/>
      <c r="C122" s="1"/>
      <c r="D122" s="1"/>
      <c r="E122" s="1"/>
      <c r="F122" s="35" t="s">
        <v>17</v>
      </c>
      <c r="G122" s="34"/>
      <c r="H122" s="35" t="s">
        <v>10</v>
      </c>
      <c r="I122" s="34"/>
      <c r="J122" s="35" t="s">
        <v>19</v>
      </c>
      <c r="K122" s="34"/>
      <c r="L122" s="34"/>
      <c r="M122" s="34"/>
      <c r="N122" s="35" t="s">
        <v>12</v>
      </c>
      <c r="O122" s="1"/>
      <c r="P122" s="18"/>
      <c r="Q122" s="18"/>
      <c r="R122" s="18"/>
      <c r="S122" s="18"/>
      <c r="T122" s="18"/>
      <c r="U122" s="18"/>
      <c r="V122" s="18"/>
      <c r="W122" s="18"/>
      <c r="X122" s="18"/>
      <c r="Y122" s="1"/>
    </row>
    <row r="123" spans="1:25" ht="14.25">
      <c r="A123" s="6"/>
      <c r="B123" s="7"/>
      <c r="C123" s="1"/>
      <c r="D123" s="1"/>
      <c r="E123" s="1"/>
      <c r="F123" s="36" t="s">
        <v>9</v>
      </c>
      <c r="G123" s="34"/>
      <c r="H123" s="36" t="s">
        <v>6</v>
      </c>
      <c r="I123" s="34"/>
      <c r="J123" s="36" t="s">
        <v>7</v>
      </c>
      <c r="K123" s="34"/>
      <c r="L123" s="34"/>
      <c r="M123" s="34"/>
      <c r="N123" s="36" t="s">
        <v>20</v>
      </c>
      <c r="O123" s="1"/>
      <c r="P123" s="18"/>
      <c r="Q123" s="18"/>
      <c r="R123" s="18"/>
      <c r="S123" s="18"/>
      <c r="T123" s="18"/>
      <c r="U123" s="1"/>
    </row>
    <row r="124" spans="1:25" ht="14.25">
      <c r="A124" s="6"/>
      <c r="B124" s="7"/>
      <c r="C124" s="1"/>
      <c r="D124" s="1"/>
      <c r="E124" s="1"/>
      <c r="F124" s="37"/>
      <c r="G124" s="37"/>
      <c r="H124" s="37"/>
      <c r="I124" s="34"/>
      <c r="J124" s="34"/>
      <c r="K124" s="34"/>
      <c r="L124" s="34"/>
      <c r="M124" s="34"/>
      <c r="N124" s="34"/>
      <c r="O124" s="1"/>
      <c r="P124" s="18"/>
      <c r="Q124" s="18"/>
      <c r="R124" s="18"/>
      <c r="S124" s="18"/>
      <c r="T124" s="18"/>
      <c r="U124" s="1"/>
    </row>
    <row r="125" spans="1:25" ht="14.25">
      <c r="A125" s="6"/>
      <c r="B125" s="7"/>
      <c r="C125" s="1"/>
      <c r="D125" s="1"/>
      <c r="E125" s="1"/>
      <c r="F125" s="38" t="s">
        <v>89</v>
      </c>
      <c r="G125" s="39"/>
      <c r="H125" s="40" t="s">
        <v>90</v>
      </c>
      <c r="I125" s="41"/>
      <c r="J125" s="40" t="s">
        <v>91</v>
      </c>
      <c r="K125" s="39"/>
      <c r="L125" s="39"/>
      <c r="M125" s="34"/>
      <c r="N125" s="40" t="s">
        <v>92</v>
      </c>
      <c r="O125" s="1"/>
      <c r="P125" s="18"/>
      <c r="Q125" s="18"/>
      <c r="R125" s="18"/>
      <c r="S125" s="18"/>
      <c r="T125" s="18"/>
      <c r="U125" s="1"/>
    </row>
    <row r="126" spans="1:25" ht="14.25">
      <c r="A126" s="6"/>
      <c r="B126" s="7"/>
      <c r="C126" s="1"/>
      <c r="D126" s="1"/>
      <c r="E126" s="1"/>
      <c r="F126" s="33" t="s">
        <v>45</v>
      </c>
      <c r="G126" s="34"/>
      <c r="H126" s="33" t="s">
        <v>30</v>
      </c>
      <c r="I126" s="41"/>
      <c r="J126" s="33" t="s">
        <v>47</v>
      </c>
      <c r="K126" s="34"/>
      <c r="L126" s="34"/>
      <c r="M126" s="34"/>
      <c r="N126" s="33" t="s">
        <v>48</v>
      </c>
      <c r="O126" s="1"/>
      <c r="P126" s="18"/>
      <c r="Q126" s="18"/>
      <c r="R126" s="18"/>
      <c r="S126" s="18"/>
      <c r="T126" s="18"/>
      <c r="U126" s="1"/>
    </row>
    <row r="127" spans="1:25" ht="14.25">
      <c r="A127" s="6"/>
      <c r="B127" s="7"/>
      <c r="C127" s="1"/>
      <c r="D127" s="1"/>
      <c r="E127" s="1"/>
      <c r="F127" s="35" t="s">
        <v>33</v>
      </c>
      <c r="G127" s="34"/>
      <c r="H127" s="35" t="s">
        <v>46</v>
      </c>
      <c r="I127" s="41"/>
      <c r="J127" s="35" t="s">
        <v>31</v>
      </c>
      <c r="K127" s="34"/>
      <c r="L127" s="34"/>
      <c r="M127" s="34"/>
      <c r="N127" s="35" t="s">
        <v>40</v>
      </c>
      <c r="O127" s="1"/>
      <c r="P127" s="18"/>
      <c r="Q127" s="18"/>
      <c r="R127" s="18"/>
      <c r="S127" s="18"/>
      <c r="T127" s="18"/>
      <c r="U127" s="1"/>
    </row>
    <row r="128" spans="1:25" ht="14.25">
      <c r="A128" s="6"/>
      <c r="B128" s="7"/>
      <c r="C128" s="1"/>
      <c r="D128" s="1"/>
      <c r="E128" s="1"/>
      <c r="F128" s="35" t="s">
        <v>29</v>
      </c>
      <c r="G128" s="34"/>
      <c r="H128" s="35" t="s">
        <v>42</v>
      </c>
      <c r="I128" s="41"/>
      <c r="J128" s="35" t="s">
        <v>35</v>
      </c>
      <c r="K128" s="34"/>
      <c r="L128" s="34"/>
      <c r="M128" s="34"/>
      <c r="N128" s="35" t="s">
        <v>44</v>
      </c>
      <c r="O128" s="1"/>
      <c r="P128" s="18"/>
      <c r="Q128" s="18"/>
      <c r="R128" s="18"/>
      <c r="S128" s="18"/>
      <c r="T128" s="18"/>
      <c r="U128" s="1"/>
    </row>
    <row r="129" spans="1:25" ht="14.25">
      <c r="A129" s="6"/>
      <c r="B129" s="7"/>
      <c r="C129" s="1"/>
      <c r="D129" s="1"/>
      <c r="E129" s="1"/>
      <c r="F129" s="35" t="s">
        <v>37</v>
      </c>
      <c r="G129" s="34"/>
      <c r="H129" s="35" t="s">
        <v>38</v>
      </c>
      <c r="I129" s="41"/>
      <c r="J129" s="35" t="s">
        <v>39</v>
      </c>
      <c r="K129" s="34"/>
      <c r="L129" s="34"/>
      <c r="M129" s="34"/>
      <c r="N129" s="35" t="s">
        <v>32</v>
      </c>
      <c r="O129" s="1"/>
      <c r="P129" s="18"/>
      <c r="Q129" s="18"/>
      <c r="R129" s="18"/>
      <c r="S129" s="18"/>
      <c r="T129" s="18"/>
      <c r="U129" s="1"/>
    </row>
    <row r="130" spans="1:25" ht="14.25">
      <c r="A130" s="19"/>
      <c r="B130" s="11"/>
      <c r="C130" s="11"/>
      <c r="D130" s="11"/>
      <c r="E130" s="12"/>
      <c r="F130" s="36" t="s">
        <v>41</v>
      </c>
      <c r="G130" s="34"/>
      <c r="H130" s="36" t="s">
        <v>34</v>
      </c>
      <c r="I130" s="41"/>
      <c r="J130" s="36" t="s">
        <v>43</v>
      </c>
      <c r="K130" s="34"/>
      <c r="L130" s="34"/>
      <c r="M130" s="34"/>
      <c r="N130" s="36" t="s">
        <v>36</v>
      </c>
      <c r="O130" s="1"/>
      <c r="P130" s="18"/>
      <c r="Q130" s="18"/>
      <c r="R130" s="18"/>
      <c r="S130" s="18"/>
      <c r="T130" s="18"/>
      <c r="U130" s="1"/>
    </row>
    <row r="131" spans="1:25" ht="14.25">
      <c r="A131" s="19"/>
      <c r="B131" s="11"/>
      <c r="C131" s="11"/>
      <c r="D131" s="11"/>
      <c r="E131" s="12"/>
      <c r="F131" s="1"/>
      <c r="G131" s="1"/>
      <c r="H131" s="1"/>
      <c r="I131" s="18"/>
      <c r="J131" s="1"/>
      <c r="K131" s="1"/>
      <c r="L131" s="1"/>
      <c r="M131" s="1"/>
      <c r="N131" s="1"/>
      <c r="O131" s="1"/>
      <c r="P131" s="18"/>
      <c r="Q131" s="18"/>
      <c r="R131" s="18"/>
      <c r="S131" s="18"/>
      <c r="T131" s="18"/>
      <c r="U131" s="1"/>
    </row>
    <row r="132" spans="1:25" ht="14.25">
      <c r="A132" s="42" t="s">
        <v>93</v>
      </c>
      <c r="B132" s="11"/>
      <c r="C132" s="21"/>
      <c r="D132" s="21"/>
      <c r="E132" s="21"/>
      <c r="F132" s="1"/>
      <c r="G132" s="1"/>
      <c r="H132" s="1"/>
      <c r="I132" s="18"/>
      <c r="J132" s="1"/>
      <c r="K132" s="1"/>
      <c r="L132" s="1"/>
      <c r="M132" s="1"/>
      <c r="N132" s="1"/>
      <c r="O132" s="1"/>
      <c r="P132" s="18"/>
      <c r="Q132" s="18"/>
      <c r="R132" s="18"/>
      <c r="S132" s="18"/>
      <c r="T132" s="18"/>
      <c r="U132" s="1"/>
    </row>
    <row r="133" spans="1:25" ht="14.25">
      <c r="A133" s="22"/>
      <c r="B133" s="21"/>
      <c r="C133" s="11"/>
      <c r="D133" s="21"/>
      <c r="E133" s="21"/>
      <c r="F133" s="1"/>
      <c r="G133" s="1"/>
      <c r="H133" s="1"/>
      <c r="I133" s="18"/>
      <c r="J133" s="1"/>
      <c r="K133" s="1"/>
      <c r="L133" s="1"/>
      <c r="M133" s="1"/>
      <c r="N133" s="1"/>
      <c r="O133" s="1"/>
      <c r="P133" s="18"/>
      <c r="Q133" s="18"/>
      <c r="R133" s="18"/>
      <c r="S133" s="18"/>
      <c r="T133" s="18"/>
      <c r="U133" s="1"/>
    </row>
    <row r="134" spans="1:25" ht="14.25">
      <c r="A134" s="22" t="s">
        <v>50</v>
      </c>
      <c r="B134" s="21" t="s">
        <v>51</v>
      </c>
      <c r="C134" s="21" t="s">
        <v>52</v>
      </c>
      <c r="D134" s="21" t="s">
        <v>53</v>
      </c>
      <c r="E134" s="21" t="s">
        <v>54</v>
      </c>
      <c r="F134" s="66" t="s">
        <v>55</v>
      </c>
      <c r="G134" s="66"/>
      <c r="H134" s="66"/>
      <c r="I134" s="43"/>
      <c r="J134" s="44" t="s">
        <v>56</v>
      </c>
      <c r="K134" s="1"/>
      <c r="L134" s="1"/>
      <c r="M134" s="1"/>
      <c r="N134" s="1"/>
      <c r="O134" s="1"/>
      <c r="P134" s="18"/>
      <c r="Q134" s="18"/>
      <c r="R134" s="18"/>
      <c r="S134" s="18"/>
      <c r="T134" s="18"/>
      <c r="U134" s="1"/>
    </row>
    <row r="135" spans="1:25" ht="14.25">
      <c r="A135" s="22"/>
      <c r="B135" s="21"/>
      <c r="C135" s="21"/>
      <c r="D135" s="21"/>
      <c r="E135" s="21"/>
      <c r="F135" s="1"/>
      <c r="G135" s="44"/>
      <c r="H135" s="43"/>
      <c r="I135" s="43"/>
      <c r="J135" s="44"/>
      <c r="K135" s="1"/>
      <c r="L135" s="1"/>
      <c r="M135" s="1"/>
      <c r="N135" s="1"/>
      <c r="O135" s="1"/>
      <c r="P135" s="18"/>
      <c r="Q135" s="18"/>
      <c r="R135" s="18"/>
      <c r="S135" s="18"/>
      <c r="T135" s="18"/>
      <c r="U135" s="1"/>
    </row>
    <row r="136" spans="1:25" ht="14.25">
      <c r="A136" s="6" t="s">
        <v>94</v>
      </c>
      <c r="B136" s="1">
        <v>1</v>
      </c>
      <c r="C136" s="1">
        <v>5</v>
      </c>
      <c r="D136" s="1">
        <v>81</v>
      </c>
      <c r="E136" s="1" t="s">
        <v>95</v>
      </c>
      <c r="F136" s="1" t="str">
        <f>N128</f>
        <v>Wardenburger TV</v>
      </c>
      <c r="G136" s="1" t="s">
        <v>59</v>
      </c>
      <c r="H136" s="1" t="str">
        <f>J129</f>
        <v>TSV Jona 2</v>
      </c>
      <c r="I136" s="18"/>
      <c r="J136" s="1" t="str">
        <f>F122</f>
        <v>Güstrower SC 09</v>
      </c>
      <c r="K136" s="11">
        <v>16</v>
      </c>
      <c r="L136" s="34" t="s">
        <v>60</v>
      </c>
      <c r="M136" s="34">
        <v>22</v>
      </c>
      <c r="N136" s="1"/>
    </row>
    <row r="137" spans="1:25" ht="14.25">
      <c r="A137" s="6"/>
      <c r="B137" s="1"/>
      <c r="C137" s="1">
        <v>6</v>
      </c>
      <c r="D137" s="1">
        <v>82</v>
      </c>
      <c r="E137" s="1" t="s">
        <v>96</v>
      </c>
      <c r="F137" s="1" t="str">
        <f>F123</f>
        <v>VfL Kellinghusen 2</v>
      </c>
      <c r="G137" s="1" t="s">
        <v>59</v>
      </c>
      <c r="H137" s="1" t="str">
        <f>H123</f>
        <v>MTV Diepenau</v>
      </c>
      <c r="I137" s="18"/>
      <c r="J137" s="1" t="str">
        <f>H122</f>
        <v>SV Armstorf</v>
      </c>
      <c r="K137" s="11">
        <v>30</v>
      </c>
      <c r="L137" s="34" t="s">
        <v>60</v>
      </c>
      <c r="M137" s="11">
        <v>10</v>
      </c>
      <c r="N137" s="1"/>
    </row>
    <row r="138" spans="1:25" ht="14.25">
      <c r="A138" s="6"/>
      <c r="B138" s="1"/>
      <c r="C138" s="1">
        <v>7</v>
      </c>
      <c r="D138" s="1">
        <v>83</v>
      </c>
      <c r="E138" s="1" t="s">
        <v>97</v>
      </c>
      <c r="F138" s="1" t="str">
        <f>J123</f>
        <v>TV Böblingen</v>
      </c>
      <c r="G138" s="1" t="s">
        <v>59</v>
      </c>
      <c r="H138" s="1" t="str">
        <f>N123</f>
        <v>TSV Schülp</v>
      </c>
      <c r="I138" s="18"/>
      <c r="J138" s="1" t="str">
        <f>J122</f>
        <v>TuS Spenge</v>
      </c>
      <c r="K138" s="11">
        <v>24</v>
      </c>
      <c r="L138" s="34" t="s">
        <v>60</v>
      </c>
      <c r="M138" s="11">
        <v>20</v>
      </c>
      <c r="N138" s="1"/>
    </row>
    <row r="139" spans="1:25" ht="14.25">
      <c r="A139" s="6"/>
      <c r="B139" s="1"/>
      <c r="C139" s="1">
        <v>8</v>
      </c>
      <c r="D139" s="1">
        <v>84</v>
      </c>
      <c r="E139" s="1" t="s">
        <v>98</v>
      </c>
      <c r="F139" s="1" t="str">
        <f>F130</f>
        <v>TSV Bardowick</v>
      </c>
      <c r="G139" s="1" t="s">
        <v>59</v>
      </c>
      <c r="H139" s="1" t="str">
        <f>H130</f>
        <v>Ahlhorner SV 2</v>
      </c>
      <c r="I139" s="18"/>
      <c r="J139" s="1" t="str">
        <f>N122</f>
        <v>TuS Empelde</v>
      </c>
      <c r="K139" s="11">
        <v>17</v>
      </c>
      <c r="L139" s="34" t="s">
        <v>60</v>
      </c>
      <c r="M139" s="11">
        <v>22</v>
      </c>
      <c r="N139" s="1"/>
    </row>
    <row r="140" spans="1:25" ht="14.25">
      <c r="A140" s="6"/>
      <c r="B140" s="1"/>
      <c r="C140" s="1">
        <v>9</v>
      </c>
      <c r="D140" s="1">
        <v>85</v>
      </c>
      <c r="E140" s="1" t="s">
        <v>99</v>
      </c>
      <c r="F140" s="1" t="str">
        <f>J130</f>
        <v>TSV Burgdorf</v>
      </c>
      <c r="G140" s="1" t="s">
        <v>59</v>
      </c>
      <c r="H140" s="1" t="str">
        <f>N130</f>
        <v>Lemwerder TV</v>
      </c>
      <c r="I140" s="18"/>
      <c r="J140" s="1" t="str">
        <f>F129</f>
        <v>TuS Dahlbruch</v>
      </c>
      <c r="K140" s="11">
        <v>23</v>
      </c>
      <c r="L140" s="34" t="s">
        <v>60</v>
      </c>
      <c r="M140" s="11">
        <v>16</v>
      </c>
      <c r="N140" s="1"/>
      <c r="O140" s="1"/>
      <c r="P140" s="1"/>
      <c r="Q140" s="1"/>
      <c r="R140" s="1"/>
      <c r="S140" s="18"/>
      <c r="T140" s="1"/>
      <c r="U140" s="11"/>
      <c r="V140" s="34"/>
      <c r="W140" s="11"/>
    </row>
    <row r="141" spans="1:25" ht="14.25">
      <c r="A141" s="6"/>
      <c r="B141" s="1"/>
      <c r="C141" s="1"/>
      <c r="D141" s="1"/>
      <c r="L141"/>
      <c r="N141"/>
      <c r="X141" s="18"/>
      <c r="Y141" s="1"/>
    </row>
    <row r="142" spans="1:25" ht="14.25">
      <c r="A142" s="6" t="s">
        <v>100</v>
      </c>
      <c r="B142" s="1">
        <v>2</v>
      </c>
      <c r="C142" s="1">
        <v>5</v>
      </c>
      <c r="D142" s="1">
        <v>86</v>
      </c>
      <c r="E142" s="1" t="s">
        <v>101</v>
      </c>
      <c r="F142" s="1" t="str">
        <f>J121</f>
        <v>SV Moslesfehn 1</v>
      </c>
      <c r="G142" s="1" t="s">
        <v>59</v>
      </c>
      <c r="H142" s="1" t="str">
        <f>N122</f>
        <v>TuS Empelde</v>
      </c>
      <c r="I142" s="18"/>
      <c r="J142" s="1" t="str">
        <f>F123</f>
        <v>VfL Kellinghusen 2</v>
      </c>
      <c r="K142" s="11">
        <v>21</v>
      </c>
      <c r="L142" s="34" t="s">
        <v>60</v>
      </c>
      <c r="M142" s="11">
        <v>15</v>
      </c>
      <c r="N142"/>
      <c r="X142" s="18"/>
      <c r="Y142" s="1"/>
    </row>
    <row r="143" spans="1:25" ht="14.25">
      <c r="A143" s="6"/>
      <c r="B143" s="1"/>
      <c r="C143" s="1">
        <v>6</v>
      </c>
      <c r="D143" s="1">
        <v>87</v>
      </c>
      <c r="E143" s="1" t="s">
        <v>102</v>
      </c>
      <c r="F143" s="1" t="str">
        <f>N121</f>
        <v>U18 Team Germany 1</v>
      </c>
      <c r="G143" s="1" t="s">
        <v>59</v>
      </c>
      <c r="H143" s="1" t="str">
        <f>J122</f>
        <v>TuS Spenge</v>
      </c>
      <c r="I143" s="18"/>
      <c r="J143" s="1" t="str">
        <f>H123</f>
        <v>MTV Diepenau</v>
      </c>
      <c r="K143" s="11">
        <v>23</v>
      </c>
      <c r="L143" s="34" t="s">
        <v>60</v>
      </c>
      <c r="M143" s="11">
        <v>19</v>
      </c>
      <c r="N143"/>
      <c r="X143" s="18"/>
      <c r="Y143" s="1"/>
    </row>
    <row r="144" spans="1:25" ht="14.25">
      <c r="A144" s="6"/>
      <c r="B144" s="1"/>
      <c r="C144" s="1">
        <v>7</v>
      </c>
      <c r="D144" s="1">
        <v>88</v>
      </c>
      <c r="E144" s="1" t="s">
        <v>103</v>
      </c>
      <c r="F144" s="1" t="str">
        <f>F128</f>
        <v>TuS Bothfeld</v>
      </c>
      <c r="G144" s="1" t="s">
        <v>59</v>
      </c>
      <c r="H144" s="1" t="str">
        <f>H129</f>
        <v>MTV Vorsfelde</v>
      </c>
      <c r="I144" s="18"/>
      <c r="J144" s="1" t="str">
        <f>J123</f>
        <v>TV Böblingen</v>
      </c>
      <c r="K144" s="11">
        <v>15</v>
      </c>
      <c r="L144" s="34" t="s">
        <v>60</v>
      </c>
      <c r="M144" s="34">
        <v>24</v>
      </c>
      <c r="N144"/>
      <c r="X144" s="18"/>
      <c r="Y144" s="1"/>
    </row>
    <row r="145" spans="1:25" ht="14.25">
      <c r="A145" s="6"/>
      <c r="B145" s="1"/>
      <c r="C145" s="1">
        <v>8</v>
      </c>
      <c r="D145" s="1">
        <v>89</v>
      </c>
      <c r="E145" s="1" t="s">
        <v>104</v>
      </c>
      <c r="F145" s="1" t="str">
        <f>H128</f>
        <v>DJK Süd Berlin</v>
      </c>
      <c r="G145" s="1" t="s">
        <v>59</v>
      </c>
      <c r="H145" s="1" t="str">
        <f>F129</f>
        <v>TuS Dahlbruch</v>
      </c>
      <c r="I145" s="18"/>
      <c r="J145" s="1" t="str">
        <f>N123</f>
        <v>TSV Schülp</v>
      </c>
      <c r="K145" s="11">
        <v>22</v>
      </c>
      <c r="L145" s="34" t="s">
        <v>60</v>
      </c>
      <c r="M145" s="34">
        <v>20</v>
      </c>
      <c r="N145"/>
      <c r="P145" s="18"/>
      <c r="Q145" s="18"/>
      <c r="R145" s="18"/>
      <c r="S145" s="18"/>
      <c r="T145" s="18"/>
      <c r="U145" s="18"/>
      <c r="V145" s="18"/>
      <c r="W145" s="18"/>
      <c r="X145" s="18"/>
      <c r="Y145" s="1"/>
    </row>
    <row r="146" spans="1:25" ht="14.25">
      <c r="A146"/>
      <c r="B146" s="1"/>
      <c r="C146" s="1">
        <v>9</v>
      </c>
      <c r="D146" s="1">
        <v>90</v>
      </c>
      <c r="E146" s="1" t="s">
        <v>105</v>
      </c>
      <c r="F146" s="1" t="str">
        <f>J128</f>
        <v>SV Moslesfehn 2</v>
      </c>
      <c r="G146" s="1" t="s">
        <v>59</v>
      </c>
      <c r="H146" s="1" t="str">
        <f>N129</f>
        <v>TSV Essel</v>
      </c>
      <c r="I146" s="18"/>
      <c r="J146" s="1" t="str">
        <f>F130</f>
        <v>TSV Bardowick</v>
      </c>
      <c r="K146" s="11">
        <v>11</v>
      </c>
      <c r="L146" s="34" t="s">
        <v>60</v>
      </c>
      <c r="M146" s="34">
        <v>20</v>
      </c>
      <c r="N146"/>
      <c r="P146" s="18"/>
      <c r="Q146" s="18"/>
      <c r="R146" s="18"/>
      <c r="S146" s="18"/>
      <c r="T146" s="18"/>
      <c r="U146" s="18"/>
      <c r="V146" s="18"/>
      <c r="W146" s="18"/>
      <c r="X146" s="18"/>
      <c r="Y146" s="1"/>
    </row>
    <row r="147" spans="1:25" ht="14.25">
      <c r="A147" s="6"/>
      <c r="B147" s="1"/>
      <c r="C147" s="1"/>
      <c r="D147" s="1"/>
      <c r="L147"/>
      <c r="N147"/>
      <c r="X147" s="18"/>
      <c r="Y147" s="1"/>
    </row>
    <row r="148" spans="1:25" ht="14.25">
      <c r="A148" s="6" t="s">
        <v>106</v>
      </c>
      <c r="B148" s="1">
        <v>3</v>
      </c>
      <c r="C148" s="1">
        <v>5</v>
      </c>
      <c r="D148" s="1">
        <v>91</v>
      </c>
      <c r="E148" s="1" t="s">
        <v>107</v>
      </c>
      <c r="F148" s="1" t="str">
        <f>F121</f>
        <v>TSV Hagen 1</v>
      </c>
      <c r="G148" s="1" t="s">
        <v>59</v>
      </c>
      <c r="H148" s="1" t="str">
        <f>H122</f>
        <v>SV Armstorf</v>
      </c>
      <c r="I148" s="18"/>
      <c r="J148" s="1" t="str">
        <f>H129</f>
        <v>MTV Vorsfelde</v>
      </c>
      <c r="K148" s="11">
        <v>21</v>
      </c>
      <c r="L148" s="34" t="s">
        <v>60</v>
      </c>
      <c r="M148" s="11">
        <v>11</v>
      </c>
      <c r="N148"/>
      <c r="X148" s="18"/>
      <c r="Y148" s="1"/>
    </row>
    <row r="149" spans="1:25" ht="14.25">
      <c r="A149"/>
      <c r="B149" s="1"/>
      <c r="C149" s="1">
        <v>6</v>
      </c>
      <c r="D149" s="1">
        <v>92</v>
      </c>
      <c r="E149" s="1" t="s">
        <v>108</v>
      </c>
      <c r="F149" s="1" t="str">
        <f>H121</f>
        <v>Langebrücker BSV</v>
      </c>
      <c r="G149" s="1" t="s">
        <v>59</v>
      </c>
      <c r="H149" s="1" t="str">
        <f>F122</f>
        <v>Güstrower SC 09</v>
      </c>
      <c r="I149" s="18"/>
      <c r="J149" s="1" t="str">
        <f>J129</f>
        <v>TSV Jona 2</v>
      </c>
      <c r="K149" s="11">
        <v>23</v>
      </c>
      <c r="L149" s="34" t="s">
        <v>60</v>
      </c>
      <c r="M149" s="11">
        <v>14</v>
      </c>
      <c r="N149" s="1"/>
      <c r="X149" s="18"/>
      <c r="Y149" s="1"/>
    </row>
    <row r="150" spans="1:25" ht="14.25">
      <c r="A150"/>
      <c r="B150" s="1"/>
      <c r="C150" s="1">
        <v>7</v>
      </c>
      <c r="D150" s="1">
        <v>93</v>
      </c>
      <c r="E150" s="1" t="s">
        <v>109</v>
      </c>
      <c r="F150" s="1" t="str">
        <f>IF(K138&gt;M138,F138,IF(K138=M138,"Sieger AF 18",H138))</f>
        <v>TV Böblingen</v>
      </c>
      <c r="G150" s="1" t="s">
        <v>59</v>
      </c>
      <c r="H150" s="1" t="str">
        <f>IF(K137&lt;M137,F137,IF(K137=M137,"Verlierer AF 17",H137))</f>
        <v>MTV Diepenau</v>
      </c>
      <c r="I150" s="18"/>
      <c r="J150" s="1" t="str">
        <f>N129</f>
        <v>TSV Essel</v>
      </c>
      <c r="K150" s="34">
        <v>21</v>
      </c>
      <c r="L150" s="34" t="s">
        <v>60</v>
      </c>
      <c r="M150" s="34">
        <v>16</v>
      </c>
      <c r="N150" s="1"/>
      <c r="X150" s="18"/>
      <c r="Y150" s="1"/>
    </row>
    <row r="151" spans="1:25" ht="14.25">
      <c r="A151"/>
      <c r="B151" s="1"/>
      <c r="C151" s="1">
        <v>8</v>
      </c>
      <c r="D151" s="1">
        <v>94</v>
      </c>
      <c r="E151" s="1" t="s">
        <v>110</v>
      </c>
      <c r="F151" s="1" t="str">
        <f>IF(K139&gt;M139,F139,IF(K139=M139,"Sieger AF 19",H139))</f>
        <v>Ahlhorner SV 2</v>
      </c>
      <c r="G151" s="1" t="s">
        <v>59</v>
      </c>
      <c r="H151" s="1" t="str">
        <f>IF(K140&lt;M140,F140,IF(K140=M140,"Verlierer AF 20",H140))</f>
        <v>Lemwerder TV</v>
      </c>
      <c r="I151" s="18"/>
      <c r="J151" s="1" t="str">
        <f>J121</f>
        <v>SV Moslesfehn 1</v>
      </c>
      <c r="K151" s="34">
        <v>18</v>
      </c>
      <c r="L151" s="34" t="s">
        <v>60</v>
      </c>
      <c r="M151" s="34">
        <v>22</v>
      </c>
      <c r="N151" s="1"/>
      <c r="P151" s="18"/>
      <c r="Q151" s="18"/>
      <c r="R151" s="18"/>
      <c r="S151" s="18"/>
      <c r="T151" s="18"/>
      <c r="U151" s="18"/>
      <c r="V151" s="18"/>
      <c r="W151" s="18"/>
      <c r="X151" s="18"/>
      <c r="Y151" s="1"/>
    </row>
    <row r="152" spans="1:25" ht="14.25">
      <c r="A152"/>
      <c r="B152" s="1"/>
      <c r="C152" s="1">
        <v>9</v>
      </c>
      <c r="D152" s="1">
        <v>95</v>
      </c>
      <c r="E152" s="1" t="s">
        <v>111</v>
      </c>
      <c r="F152" s="1" t="str">
        <f>IF(K140&gt;M140,F140,IF(K140=M140,"Sieger AF 20",H140))</f>
        <v>TSV Burgdorf</v>
      </c>
      <c r="G152" s="1" t="s">
        <v>59</v>
      </c>
      <c r="H152" s="1" t="str">
        <f>IF(K139&lt;M139,F139,IF(K139=M139,"Verlierer AF 19",H139))</f>
        <v>TSV Bardowick</v>
      </c>
      <c r="I152" s="1"/>
      <c r="J152" s="1" t="str">
        <f>N121</f>
        <v>U18 Team Germany 1</v>
      </c>
      <c r="K152" s="34">
        <v>21</v>
      </c>
      <c r="L152" s="34" t="s">
        <v>60</v>
      </c>
      <c r="M152" s="34">
        <v>13</v>
      </c>
      <c r="N152" s="1"/>
      <c r="P152" s="18"/>
      <c r="Q152" s="18"/>
      <c r="R152" s="18"/>
      <c r="S152" s="18"/>
      <c r="T152" s="18"/>
      <c r="U152" s="18"/>
      <c r="V152" s="18"/>
      <c r="W152" s="18"/>
      <c r="X152" s="18"/>
      <c r="Y152" s="1"/>
    </row>
    <row r="153" spans="1:25" ht="14.25">
      <c r="A153" s="6"/>
      <c r="B153" s="1"/>
      <c r="C153" s="1"/>
      <c r="D153" s="1"/>
      <c r="L153"/>
      <c r="N153" s="1"/>
      <c r="P153" s="18"/>
      <c r="Q153" s="18"/>
      <c r="R153" s="18"/>
      <c r="S153" s="18"/>
      <c r="T153" s="18"/>
      <c r="U153" s="18"/>
      <c r="V153" s="18"/>
      <c r="W153" s="18"/>
      <c r="X153" s="18"/>
      <c r="Y153" s="1"/>
    </row>
    <row r="154" spans="1:25" ht="14.25">
      <c r="A154" s="6" t="s">
        <v>112</v>
      </c>
      <c r="B154" s="1">
        <v>4</v>
      </c>
      <c r="C154" s="1">
        <v>5</v>
      </c>
      <c r="D154" s="1">
        <v>96</v>
      </c>
      <c r="E154" s="1" t="s">
        <v>113</v>
      </c>
      <c r="F154" s="1" t="str">
        <f>F119</f>
        <v>U21 Team Germany 1</v>
      </c>
      <c r="G154" s="1" t="s">
        <v>59</v>
      </c>
      <c r="H154" s="1" t="str">
        <f>H120</f>
        <v>U18 Team Germany 3</v>
      </c>
      <c r="I154" s="18"/>
      <c r="J154" s="1" t="str">
        <f>F121</f>
        <v>TSV Hagen 1</v>
      </c>
      <c r="K154" s="34">
        <v>21</v>
      </c>
      <c r="L154" s="34" t="s">
        <v>60</v>
      </c>
      <c r="M154" s="34">
        <v>17</v>
      </c>
      <c r="N154" s="1"/>
      <c r="Y154" s="1"/>
    </row>
    <row r="155" spans="1:25" ht="14.25">
      <c r="A155"/>
      <c r="B155" s="1"/>
      <c r="C155" s="1">
        <v>6</v>
      </c>
      <c r="D155" s="1">
        <v>97</v>
      </c>
      <c r="E155" s="1" t="s">
        <v>114</v>
      </c>
      <c r="F155" s="1" t="str">
        <f>H119</f>
        <v>Ahlhorner SV 1</v>
      </c>
      <c r="G155" s="1" t="s">
        <v>59</v>
      </c>
      <c r="H155" s="1" t="str">
        <f>F120</f>
        <v>TV GH Brettorf 2</v>
      </c>
      <c r="I155" s="18"/>
      <c r="J155" s="1" t="str">
        <f>H121</f>
        <v>Langebrücker BSV</v>
      </c>
      <c r="K155" s="34">
        <v>20</v>
      </c>
      <c r="L155" s="34" t="s">
        <v>60</v>
      </c>
      <c r="M155" s="34">
        <v>15</v>
      </c>
      <c r="N155" s="1"/>
      <c r="O155" s="1"/>
      <c r="Y155" s="1"/>
    </row>
    <row r="156" spans="1:25" ht="14.25">
      <c r="A156" s="6"/>
      <c r="B156" s="1"/>
      <c r="C156" s="1">
        <v>7</v>
      </c>
      <c r="D156" s="1">
        <v>98</v>
      </c>
      <c r="E156" s="1" t="s">
        <v>115</v>
      </c>
      <c r="F156" s="1" t="str">
        <f>J119</f>
        <v>SV Düdenbüttel</v>
      </c>
      <c r="G156" s="1" t="s">
        <v>59</v>
      </c>
      <c r="H156" s="1" t="str">
        <f>N120</f>
        <v>SG Stern Kaulsdorf</v>
      </c>
      <c r="I156" s="18"/>
      <c r="J156" s="1" t="str">
        <f>F128</f>
        <v>TuS Bothfeld</v>
      </c>
      <c r="K156" s="34">
        <v>14</v>
      </c>
      <c r="L156" s="34" t="s">
        <v>60</v>
      </c>
      <c r="M156" s="34">
        <v>19</v>
      </c>
      <c r="N156" s="11"/>
      <c r="O156" s="1"/>
      <c r="Y156" s="1"/>
    </row>
    <row r="157" spans="1:25" ht="14.25">
      <c r="A157" s="6"/>
      <c r="B157" s="1"/>
      <c r="C157" s="1">
        <v>8</v>
      </c>
      <c r="D157" s="1">
        <v>99</v>
      </c>
      <c r="E157" s="1" t="s">
        <v>116</v>
      </c>
      <c r="F157" s="1" t="str">
        <f>N119</f>
        <v>TSV Jona 1</v>
      </c>
      <c r="G157" s="1" t="s">
        <v>59</v>
      </c>
      <c r="H157" s="1" t="str">
        <f>J120</f>
        <v>VfK Berlin 1</v>
      </c>
      <c r="I157" s="18"/>
      <c r="J157" s="1" t="str">
        <f>H128</f>
        <v>DJK Süd Berlin</v>
      </c>
      <c r="K157" s="34">
        <v>15</v>
      </c>
      <c r="L157" s="34" t="s">
        <v>60</v>
      </c>
      <c r="M157" s="34">
        <v>22</v>
      </c>
      <c r="N157" s="11"/>
      <c r="Y157" s="1"/>
    </row>
    <row r="158" spans="1:25" ht="14.25">
      <c r="A158" s="6"/>
      <c r="B158" s="1"/>
      <c r="C158" s="1">
        <v>9</v>
      </c>
      <c r="D158" s="1">
        <v>100</v>
      </c>
      <c r="E158" s="1" t="s">
        <v>117</v>
      </c>
      <c r="F158" s="1" t="str">
        <f>IF(K137&gt;M137,F137,IF(K137=M137,"Sieger AF 17",H137))</f>
        <v>VfL Kellinghusen 2</v>
      </c>
      <c r="G158" s="1" t="s">
        <v>59</v>
      </c>
      <c r="H158" s="1" t="str">
        <f>IF(K138&lt;M138,F138,IF(K138=M138,"Verlierer AF 18",H138))</f>
        <v>TSV Schülp</v>
      </c>
      <c r="I158" s="18"/>
      <c r="J158" s="1" t="str">
        <f>J128</f>
        <v>SV Moslesfehn 2</v>
      </c>
      <c r="K158" s="34">
        <v>20</v>
      </c>
      <c r="L158" s="34" t="s">
        <v>60</v>
      </c>
      <c r="M158" s="34">
        <v>19</v>
      </c>
      <c r="N158" s="11"/>
      <c r="Y158" s="1"/>
    </row>
    <row r="159" spans="1:25" ht="14.25">
      <c r="A159"/>
      <c r="B159" s="1"/>
      <c r="C159" s="1"/>
      <c r="D159" s="1"/>
      <c r="L159"/>
      <c r="N159" s="11"/>
      <c r="Y159" s="1"/>
    </row>
    <row r="160" spans="1:25" ht="14.25">
      <c r="A160" s="6" t="s">
        <v>118</v>
      </c>
      <c r="B160" s="1">
        <v>5</v>
      </c>
      <c r="C160" s="1">
        <v>5</v>
      </c>
      <c r="D160" s="1">
        <v>101</v>
      </c>
      <c r="E160" s="1" t="s">
        <v>119</v>
      </c>
      <c r="F160" s="1" t="str">
        <f>F126</f>
        <v>TV GH Brettorf 1</v>
      </c>
      <c r="G160" s="1" t="s">
        <v>59</v>
      </c>
      <c r="H160" s="1" t="str">
        <f>H127</f>
        <v>VfL Kellinghusen 1</v>
      </c>
      <c r="I160" s="18"/>
      <c r="J160" s="1" t="str">
        <f>H130</f>
        <v>Ahlhorner SV 2</v>
      </c>
      <c r="K160" s="34">
        <v>16</v>
      </c>
      <c r="L160" s="34" t="s">
        <v>60</v>
      </c>
      <c r="M160" s="34">
        <v>15</v>
      </c>
      <c r="N160" s="11"/>
      <c r="O160" s="1"/>
      <c r="X160" s="18"/>
      <c r="Y160" s="1"/>
    </row>
    <row r="161" spans="1:24" ht="14.25">
      <c r="A161"/>
      <c r="B161" s="1"/>
      <c r="C161" s="1">
        <v>6</v>
      </c>
      <c r="D161" s="1">
        <v>102</v>
      </c>
      <c r="E161" s="1" t="s">
        <v>120</v>
      </c>
      <c r="F161" s="1" t="str">
        <f>H126</f>
        <v>U21 Team Germany 2</v>
      </c>
      <c r="G161" s="1" t="s">
        <v>59</v>
      </c>
      <c r="H161" s="1" t="str">
        <f>F127</f>
        <v>U18 Team Germany 2</v>
      </c>
      <c r="I161" s="18"/>
      <c r="J161" s="1" t="str">
        <f>J130</f>
        <v>TSV Burgdorf</v>
      </c>
      <c r="K161" s="34">
        <v>18</v>
      </c>
      <c r="L161" s="34" t="s">
        <v>60</v>
      </c>
      <c r="M161" s="34">
        <v>17</v>
      </c>
      <c r="N161" s="11"/>
      <c r="O161" s="1"/>
    </row>
    <row r="162" spans="1:24" ht="14.25">
      <c r="A162"/>
      <c r="B162" s="1"/>
      <c r="C162" s="1">
        <v>7</v>
      </c>
      <c r="D162" s="1">
        <v>103</v>
      </c>
      <c r="E162" s="1" t="s">
        <v>121</v>
      </c>
      <c r="F162" s="1" t="str">
        <f>J126</f>
        <v>TV Voerde</v>
      </c>
      <c r="G162" s="1" t="s">
        <v>59</v>
      </c>
      <c r="H162" s="1" t="str">
        <f>N127</f>
        <v>TSV Hagen 2</v>
      </c>
      <c r="I162" s="18"/>
      <c r="J162" s="1" t="str">
        <f>N130</f>
        <v>Lemwerder TV</v>
      </c>
      <c r="K162" s="34">
        <v>17</v>
      </c>
      <c r="L162" s="34" t="s">
        <v>60</v>
      </c>
      <c r="M162" s="34">
        <v>19</v>
      </c>
      <c r="N162" s="11"/>
    </row>
    <row r="163" spans="1:24" ht="14.25">
      <c r="A163" s="6"/>
      <c r="B163" s="1"/>
      <c r="C163" s="1">
        <v>8</v>
      </c>
      <c r="D163" s="1">
        <v>104</v>
      </c>
      <c r="E163" s="1" t="s">
        <v>122</v>
      </c>
      <c r="F163" s="1" t="str">
        <f>N126</f>
        <v>TKH</v>
      </c>
      <c r="G163" s="1" t="s">
        <v>59</v>
      </c>
      <c r="H163" s="1" t="str">
        <f>J127</f>
        <v>Leichlinger TV</v>
      </c>
      <c r="I163" s="18"/>
      <c r="J163" s="1" t="str">
        <f>N128</f>
        <v>Wardenburger TV</v>
      </c>
      <c r="K163" s="34">
        <v>19</v>
      </c>
      <c r="L163" s="34" t="s">
        <v>60</v>
      </c>
      <c r="M163" s="34">
        <v>15</v>
      </c>
      <c r="N163" s="1"/>
      <c r="P163" s="18"/>
      <c r="Q163" s="18"/>
      <c r="R163" s="18"/>
      <c r="S163" s="18"/>
      <c r="T163" s="18"/>
      <c r="U163" s="18"/>
      <c r="V163" s="18"/>
      <c r="W163" s="18"/>
      <c r="X163" s="1"/>
    </row>
    <row r="164" spans="1:24" ht="14.25">
      <c r="A164"/>
      <c r="B164" s="1"/>
      <c r="C164" s="1"/>
      <c r="D164" s="1"/>
      <c r="L164"/>
      <c r="N164" s="1"/>
      <c r="P164" s="18"/>
      <c r="Q164" s="18"/>
      <c r="R164" s="18"/>
      <c r="S164" s="18"/>
      <c r="T164" s="18"/>
      <c r="U164" s="18"/>
      <c r="V164" s="18"/>
      <c r="W164" s="18"/>
      <c r="X164" s="1"/>
    </row>
    <row r="165" spans="1:24" ht="14.25">
      <c r="A165" s="6" t="s">
        <v>123</v>
      </c>
      <c r="B165" s="1">
        <v>6</v>
      </c>
      <c r="C165" s="1">
        <v>5</v>
      </c>
      <c r="D165" s="1">
        <v>105</v>
      </c>
      <c r="E165" s="1" t="s">
        <v>124</v>
      </c>
      <c r="F165" s="1" t="str">
        <f>IF(K148&lt;M148,F148,IF(K148=M148,"Verlierer AF 9",H148))</f>
        <v>SV Armstorf</v>
      </c>
      <c r="G165" s="1" t="s">
        <v>59</v>
      </c>
      <c r="H165" s="1" t="str">
        <f>IF(K142&lt;M142,F142,IF(K142=M142,"Verlierer AF 11",H142))</f>
        <v>TuS Empelde</v>
      </c>
      <c r="I165" s="18"/>
      <c r="J165" s="1" t="str">
        <f>F120</f>
        <v>TV GH Brettorf 2</v>
      </c>
      <c r="K165" s="34">
        <v>18</v>
      </c>
      <c r="L165" s="34" t="s">
        <v>60</v>
      </c>
      <c r="M165" s="34">
        <v>16</v>
      </c>
      <c r="N165" s="1"/>
      <c r="X165" s="1"/>
    </row>
    <row r="166" spans="1:24" ht="14.25">
      <c r="A166" s="6"/>
      <c r="B166" s="1"/>
      <c r="C166" s="1">
        <v>6</v>
      </c>
      <c r="D166" s="1">
        <v>106</v>
      </c>
      <c r="E166" s="1" t="s">
        <v>125</v>
      </c>
      <c r="F166" s="1" t="str">
        <f>IF(K149&lt;M149,F149,IF(K149=M149,"Verlierer AF 10",H149))</f>
        <v>Güstrower SC 09</v>
      </c>
      <c r="G166" s="1" t="s">
        <v>59</v>
      </c>
      <c r="H166" s="1" t="str">
        <f>IF(K143&lt;M143,F143,IF(K143=M143,"Verlierer AF 12",H143))</f>
        <v>TuS Spenge</v>
      </c>
      <c r="I166" s="18"/>
      <c r="J166" s="1" t="str">
        <f>H120</f>
        <v>U18 Team Germany 3</v>
      </c>
      <c r="K166" s="34">
        <v>16</v>
      </c>
      <c r="L166" s="34" t="s">
        <v>60</v>
      </c>
      <c r="M166" s="34">
        <v>21</v>
      </c>
      <c r="N166" s="1"/>
      <c r="X166" s="1"/>
    </row>
    <row r="167" spans="1:24" ht="14.25">
      <c r="A167" s="6"/>
      <c r="B167" s="1"/>
      <c r="C167" s="1">
        <v>7</v>
      </c>
      <c r="D167" s="1">
        <v>107</v>
      </c>
      <c r="E167" s="1" t="s">
        <v>126</v>
      </c>
      <c r="F167" s="1" t="str">
        <f>IF(K144&lt;M144,F144,IF(K144=M144,"Verlierer AF 13",H144))</f>
        <v>TuS Bothfeld</v>
      </c>
      <c r="G167" s="1" t="s">
        <v>59</v>
      </c>
      <c r="H167" s="1" t="str">
        <f>IF(K146&lt;M146,F146,IF(K146=M146,"Verlierer AF 15",H146))</f>
        <v>SV Moslesfehn 2</v>
      </c>
      <c r="I167" s="18"/>
      <c r="J167" s="1" t="str">
        <f>J120</f>
        <v>VfK Berlin 1</v>
      </c>
      <c r="K167" s="34">
        <v>27</v>
      </c>
      <c r="L167" s="34" t="s">
        <v>60</v>
      </c>
      <c r="M167" s="34">
        <v>11</v>
      </c>
      <c r="N167"/>
      <c r="O167" s="18"/>
      <c r="P167" s="18"/>
      <c r="Q167" s="18"/>
      <c r="R167" s="18"/>
      <c r="S167" s="18"/>
      <c r="T167" s="18"/>
      <c r="U167" s="18"/>
      <c r="V167" s="18"/>
      <c r="W167" s="18"/>
      <c r="X167" s="1"/>
    </row>
    <row r="168" spans="1:24" ht="14.25">
      <c r="A168" s="6"/>
      <c r="B168" s="1"/>
      <c r="C168" s="1">
        <v>8</v>
      </c>
      <c r="D168" s="1">
        <v>108</v>
      </c>
      <c r="E168" s="1" t="s">
        <v>127</v>
      </c>
      <c r="F168" s="1" t="str">
        <f>IF(K145&lt;M145,F145,IF(K145=M145,"Verlierer AF 14",H145))</f>
        <v>TuS Dahlbruch</v>
      </c>
      <c r="G168" s="1" t="s">
        <v>59</v>
      </c>
      <c r="H168" s="1" t="str">
        <f>IF(K136&lt;M136,F136,IF(K136=M136,"Verlierer AF 16",H136))</f>
        <v>Wardenburger TV</v>
      </c>
      <c r="I168" s="18"/>
      <c r="J168" s="1" t="str">
        <f>N120</f>
        <v>SG Stern Kaulsdorf</v>
      </c>
      <c r="K168" s="34">
        <v>22</v>
      </c>
      <c r="L168" s="34" t="s">
        <v>60</v>
      </c>
      <c r="M168" s="34">
        <v>15</v>
      </c>
      <c r="N168"/>
      <c r="X168" s="1"/>
    </row>
    <row r="169" spans="1:24" ht="14.25">
      <c r="A169"/>
      <c r="B169" s="1"/>
      <c r="C169" s="1"/>
      <c r="D169" s="1"/>
      <c r="L169"/>
      <c r="N169"/>
      <c r="X169" s="1"/>
    </row>
    <row r="170" spans="1:24" ht="14.25">
      <c r="A170" s="6" t="s">
        <v>57</v>
      </c>
      <c r="B170" s="1">
        <v>7</v>
      </c>
      <c r="C170" s="1">
        <v>5</v>
      </c>
      <c r="D170" s="1">
        <v>109</v>
      </c>
      <c r="E170" s="1" t="s">
        <v>128</v>
      </c>
      <c r="F170" s="1" t="str">
        <f>IF(K148&gt;M148,F148,IF(K148=M148,"Sieger AF 9",H148))</f>
        <v>TSV Hagen 1</v>
      </c>
      <c r="G170" s="1" t="s">
        <v>59</v>
      </c>
      <c r="H170" s="1" t="str">
        <f>IF(K142&gt;M142,F142,IF(K142=M142,"Sieger AF 11",H142))</f>
        <v>SV Moslesfehn 1</v>
      </c>
      <c r="I170" s="18"/>
      <c r="J170" s="1" t="str">
        <f>F127</f>
        <v>U18 Team Germany 2</v>
      </c>
      <c r="K170" s="34">
        <v>14</v>
      </c>
      <c r="L170" s="34" t="s">
        <v>60</v>
      </c>
      <c r="M170" s="34">
        <v>21</v>
      </c>
      <c r="N170"/>
      <c r="X170" s="1"/>
    </row>
    <row r="171" spans="1:24" ht="14.25">
      <c r="A171" s="6"/>
      <c r="B171" s="1"/>
      <c r="C171" s="1">
        <v>6</v>
      </c>
      <c r="D171" s="1">
        <v>110</v>
      </c>
      <c r="E171" s="1" t="s">
        <v>129</v>
      </c>
      <c r="F171" s="1" t="str">
        <f>IF(K149&gt;M149,F149,IF(K149=M149,"Sieger AF 10",H149))</f>
        <v>Langebrücker BSV</v>
      </c>
      <c r="G171" s="1" t="s">
        <v>59</v>
      </c>
      <c r="H171" s="1" t="str">
        <f>IF(K143&gt;M143,F143,IF(K143=M143,"Sieger AF 12",H143))</f>
        <v>U18 Team Germany 1</v>
      </c>
      <c r="I171" s="18"/>
      <c r="J171" s="1" t="str">
        <f>H127</f>
        <v>VfL Kellinghusen 1</v>
      </c>
      <c r="K171" s="34">
        <v>18</v>
      </c>
      <c r="L171" s="34" t="s">
        <v>60</v>
      </c>
      <c r="M171" s="34">
        <v>21</v>
      </c>
      <c r="N171"/>
      <c r="X171" s="1"/>
    </row>
    <row r="172" spans="1:24" ht="14.25">
      <c r="A172" s="6"/>
      <c r="B172" s="1"/>
      <c r="C172" s="1">
        <v>7</v>
      </c>
      <c r="D172" s="1">
        <v>111</v>
      </c>
      <c r="E172" s="1" t="s">
        <v>130</v>
      </c>
      <c r="F172" s="1" t="str">
        <f>IF(K144&gt;M144,F144,IF(K144=M144,"Sieger AF 13",H144))</f>
        <v>MTV Vorsfelde</v>
      </c>
      <c r="G172" s="1" t="s">
        <v>59</v>
      </c>
      <c r="H172" s="1" t="str">
        <f>IF(K146&gt;M146,F146,IF(K146=M146,"Sieger AF 15",H146))</f>
        <v>TSV Essel</v>
      </c>
      <c r="I172" s="18"/>
      <c r="J172" s="1" t="str">
        <f>J127</f>
        <v>Leichlinger TV</v>
      </c>
      <c r="K172" s="34">
        <v>16</v>
      </c>
      <c r="L172" s="34" t="s">
        <v>60</v>
      </c>
      <c r="M172" s="34">
        <v>14</v>
      </c>
      <c r="N172"/>
      <c r="X172" s="1"/>
    </row>
    <row r="173" spans="1:24" ht="14.25">
      <c r="A173" s="6"/>
      <c r="B173" s="1"/>
      <c r="C173" s="1">
        <v>8</v>
      </c>
      <c r="D173" s="1">
        <v>112</v>
      </c>
      <c r="E173" s="1" t="s">
        <v>131</v>
      </c>
      <c r="F173" s="1" t="str">
        <f>IF(K145&gt;M145,F145,IF(K145=M145,"Sieger AF 14",H145))</f>
        <v>DJK Süd Berlin</v>
      </c>
      <c r="G173" s="1" t="s">
        <v>59</v>
      </c>
      <c r="H173" s="1" t="str">
        <f>IF(K136&gt;M136,F136,IF(K136=M136,"Sieger AF 16",H136))</f>
        <v>TSV Jona 2</v>
      </c>
      <c r="I173" s="18"/>
      <c r="J173" s="1" t="str">
        <f>N127</f>
        <v>TSV Hagen 2</v>
      </c>
      <c r="K173" s="34">
        <v>15</v>
      </c>
      <c r="L173" s="34" t="s">
        <v>60</v>
      </c>
      <c r="M173" s="34">
        <v>22</v>
      </c>
      <c r="N173" s="1"/>
      <c r="X173" s="1"/>
    </row>
    <row r="174" spans="1:24" ht="14.25">
      <c r="A174" s="6"/>
      <c r="B174" s="1"/>
      <c r="C174" s="1"/>
      <c r="D174" s="1"/>
      <c r="L174"/>
      <c r="N174" s="1"/>
      <c r="O174" s="18"/>
      <c r="P174" s="18"/>
      <c r="Q174" s="18"/>
      <c r="R174" s="18"/>
      <c r="S174" s="18"/>
      <c r="T174" s="1"/>
      <c r="U174" s="34"/>
      <c r="V174" s="34"/>
      <c r="W174" s="34"/>
      <c r="X174" s="1"/>
    </row>
    <row r="175" spans="1:24" ht="14.25">
      <c r="A175" s="6" t="s">
        <v>62</v>
      </c>
      <c r="B175" s="1">
        <v>8</v>
      </c>
      <c r="C175" s="1">
        <v>3</v>
      </c>
      <c r="D175" s="1">
        <v>113</v>
      </c>
      <c r="E175" s="1" t="s">
        <v>132</v>
      </c>
      <c r="F175" s="1" t="str">
        <f>IF(K166&gt;M166,F166,IF(K166=M166,"Sieger VF 14",H166))</f>
        <v>TuS Spenge</v>
      </c>
      <c r="G175" s="1" t="s">
        <v>59</v>
      </c>
      <c r="H175" s="1" t="str">
        <f>IF(K168&gt;M168,F168,IF(K168=M168,"Sieger VF 16",H168))</f>
        <v>TuS Dahlbruch</v>
      </c>
      <c r="I175" s="18"/>
      <c r="J175" s="1" t="str">
        <f>F119</f>
        <v>U21 Team Germany 1</v>
      </c>
      <c r="K175" s="34">
        <v>16</v>
      </c>
      <c r="L175" s="34" t="s">
        <v>60</v>
      </c>
      <c r="M175" s="34">
        <v>18</v>
      </c>
      <c r="N175"/>
      <c r="X175" s="1"/>
    </row>
    <row r="176" spans="1:24" ht="14.25">
      <c r="A176" s="6"/>
      <c r="B176" s="1"/>
      <c r="C176" s="1">
        <v>4</v>
      </c>
      <c r="D176" s="1">
        <v>114</v>
      </c>
      <c r="E176" s="1" t="s">
        <v>133</v>
      </c>
      <c r="F176" s="1" t="str">
        <f>IF(K165&lt;M165,F165,IF(K165=M165,"Verlierer VF 13",H165))</f>
        <v>TuS Empelde</v>
      </c>
      <c r="G176" s="1" t="s">
        <v>59</v>
      </c>
      <c r="H176" s="1" t="str">
        <f>IF(K167&lt;M167,F167,IF(K167=M167,"Verlierer VF 15",H167))</f>
        <v>SV Moslesfehn 2</v>
      </c>
      <c r="I176" s="18"/>
      <c r="J176" s="1" t="str">
        <f>H119</f>
        <v>Ahlhorner SV 1</v>
      </c>
      <c r="K176" s="34">
        <v>15</v>
      </c>
      <c r="L176" s="34" t="s">
        <v>60</v>
      </c>
      <c r="M176" s="34">
        <v>30</v>
      </c>
      <c r="N176"/>
      <c r="X176" s="1"/>
    </row>
    <row r="177" spans="1:25" ht="14.25">
      <c r="A177" s="6"/>
      <c r="B177" s="1"/>
      <c r="C177" s="1">
        <v>5</v>
      </c>
      <c r="D177" s="1">
        <v>115</v>
      </c>
      <c r="E177" s="1" t="s">
        <v>134</v>
      </c>
      <c r="F177" s="1" t="str">
        <f>IF(K166&lt;M166,F166,IF(K166=M166,"Verlierer VF 14",H166))</f>
        <v>Güstrower SC 09</v>
      </c>
      <c r="G177" s="1" t="s">
        <v>59</v>
      </c>
      <c r="H177" s="1" t="str">
        <f>IF(K168&lt;M168,F168,IF(K168=M168,"Verlierer VF 16",H168))</f>
        <v>Wardenburger TV</v>
      </c>
      <c r="I177" s="18"/>
      <c r="J177" s="1" t="str">
        <f>J119</f>
        <v>SV Düdenbüttel</v>
      </c>
      <c r="K177" s="34">
        <v>16</v>
      </c>
      <c r="L177" s="34" t="s">
        <v>60</v>
      </c>
      <c r="M177" s="34">
        <v>29</v>
      </c>
      <c r="N177"/>
      <c r="X177" s="1"/>
    </row>
    <row r="178" spans="1:25" ht="14.25">
      <c r="A178" s="6"/>
      <c r="B178" s="1"/>
      <c r="C178" s="1">
        <v>6</v>
      </c>
      <c r="D178" s="1">
        <v>116</v>
      </c>
      <c r="E178" s="1" t="s">
        <v>135</v>
      </c>
      <c r="F178" s="1" t="str">
        <f>IF(K158&gt;M158,F158,IF(K158=M158,"Sieger VF 17",H158))</f>
        <v>VfL Kellinghusen 2</v>
      </c>
      <c r="G178" s="1" t="s">
        <v>59</v>
      </c>
      <c r="H178" s="1" t="str">
        <f>IF(K151&gt;M151,F151,IF(K151=M151,"Sieger VF 19",H151))</f>
        <v>Lemwerder TV</v>
      </c>
      <c r="I178" s="18"/>
      <c r="J178" s="1" t="str">
        <f>N119</f>
        <v>TSV Jona 1</v>
      </c>
      <c r="K178" s="34">
        <v>15</v>
      </c>
      <c r="L178" s="34" t="s">
        <v>60</v>
      </c>
      <c r="M178" s="34">
        <v>22</v>
      </c>
      <c r="N178"/>
      <c r="X178" s="1"/>
    </row>
    <row r="179" spans="1:25" ht="14.25">
      <c r="A179" s="6"/>
      <c r="B179" s="1"/>
      <c r="C179" s="1">
        <v>7</v>
      </c>
      <c r="D179" s="1">
        <v>117</v>
      </c>
      <c r="E179" s="1" t="s">
        <v>136</v>
      </c>
      <c r="F179" s="1" t="str">
        <f>IF(K150&gt;M150,F150,IF(K150=M150,"Sieger VF 18",H150))</f>
        <v>TV Böblingen</v>
      </c>
      <c r="G179" s="1" t="s">
        <v>59</v>
      </c>
      <c r="H179" s="1" t="str">
        <f>IF(K152&gt;M152,F152,IF(K152=M152,"Sieger VF 20",H152))</f>
        <v>TSV Burgdorf</v>
      </c>
      <c r="I179" s="18"/>
      <c r="J179" s="1" t="str">
        <f>F126</f>
        <v>TV GH Brettorf 1</v>
      </c>
      <c r="K179" s="34">
        <v>25</v>
      </c>
      <c r="L179" s="34" t="s">
        <v>60</v>
      </c>
      <c r="M179" s="34">
        <v>17</v>
      </c>
      <c r="N179"/>
      <c r="X179" s="1"/>
    </row>
    <row r="180" spans="1:25" ht="14.25">
      <c r="A180"/>
      <c r="B180" s="1"/>
      <c r="C180" s="1">
        <v>8</v>
      </c>
      <c r="D180" s="1">
        <v>118</v>
      </c>
      <c r="E180" s="1" t="s">
        <v>137</v>
      </c>
      <c r="F180" s="1" t="str">
        <f>IF(K158&lt;M158,F158,IF(K158=M158,"Verlierer VF 17",H158))</f>
        <v>TSV Schülp</v>
      </c>
      <c r="G180" s="1" t="s">
        <v>59</v>
      </c>
      <c r="H180" s="1" t="str">
        <f>IF(K151&lt;M151,F151,IF(K151=M151,"Verlierer VF 19",H151))</f>
        <v>Ahlhorner SV 2</v>
      </c>
      <c r="I180" s="18"/>
      <c r="J180" s="1" t="str">
        <f>H126</f>
        <v>U21 Team Germany 2</v>
      </c>
      <c r="K180" s="34">
        <v>14</v>
      </c>
      <c r="L180" s="34" t="s">
        <v>60</v>
      </c>
      <c r="M180" s="34">
        <v>25</v>
      </c>
      <c r="N180"/>
      <c r="X180" s="1"/>
    </row>
    <row r="181" spans="1:25" ht="14.25">
      <c r="A181" s="6"/>
      <c r="B181" s="1"/>
      <c r="C181" s="1">
        <v>9</v>
      </c>
      <c r="D181" s="1">
        <v>119</v>
      </c>
      <c r="E181" s="1" t="s">
        <v>138</v>
      </c>
      <c r="F181" s="1" t="str">
        <f>IF(K150&lt;M150,F150,IF(K150=M150,"Verlierer VF 18",H150))</f>
        <v>MTV Diepenau</v>
      </c>
      <c r="G181" s="1" t="s">
        <v>59</v>
      </c>
      <c r="H181" s="1" t="str">
        <f>IF(K152&lt;M152,F152,IF(K152=M152,"Verlierer VF 20",H152))</f>
        <v>TSV Bardowick</v>
      </c>
      <c r="I181" s="18"/>
      <c r="J181" s="1" t="str">
        <f>J126</f>
        <v>TV Voerde</v>
      </c>
      <c r="K181" s="34">
        <v>16</v>
      </c>
      <c r="L181" s="34" t="s">
        <v>60</v>
      </c>
      <c r="M181" s="34">
        <v>21</v>
      </c>
      <c r="N181"/>
      <c r="X181" s="1"/>
    </row>
    <row r="182" spans="1:25" ht="14.25">
      <c r="A182" s="6"/>
      <c r="B182" s="1"/>
      <c r="C182" s="1"/>
      <c r="D182" s="1"/>
      <c r="L182"/>
      <c r="N182"/>
      <c r="X182" s="1"/>
    </row>
    <row r="183" spans="1:25" ht="14.25">
      <c r="A183" s="6" t="s">
        <v>65</v>
      </c>
      <c r="B183" s="1">
        <v>9</v>
      </c>
      <c r="C183" s="1">
        <v>5</v>
      </c>
      <c r="D183" s="1">
        <v>120</v>
      </c>
      <c r="E183" s="1" t="s">
        <v>139</v>
      </c>
      <c r="F183" s="1" t="str">
        <f>IF(K170&gt;M170,F170,IF(K170=M170,"Sieger VF 9",H170))</f>
        <v>SV Moslesfehn 1</v>
      </c>
      <c r="G183" s="1" t="s">
        <v>59</v>
      </c>
      <c r="H183" s="1" t="str">
        <f>IF(K172&gt;M172,F172,IF(K172=M172,"Sieger VF 11",H172))</f>
        <v>MTV Vorsfelde</v>
      </c>
      <c r="I183" s="18"/>
      <c r="J183" s="1" t="str">
        <f>N126</f>
        <v>TKH</v>
      </c>
      <c r="K183" s="34">
        <v>14</v>
      </c>
      <c r="L183" s="34" t="s">
        <v>60</v>
      </c>
      <c r="M183" s="34">
        <v>16</v>
      </c>
      <c r="N183"/>
    </row>
    <row r="184" spans="1:25" ht="14.25">
      <c r="A184" s="6"/>
      <c r="B184" s="1"/>
      <c r="C184" s="1">
        <v>6</v>
      </c>
      <c r="D184" s="1">
        <v>121</v>
      </c>
      <c r="E184" s="1" t="s">
        <v>140</v>
      </c>
      <c r="F184" s="1" t="str">
        <f>IF(K171&gt;M171,F171,IF(K171=M171,"Sieger VF 10",H171))</f>
        <v>U18 Team Germany 1</v>
      </c>
      <c r="G184" s="1" t="s">
        <v>59</v>
      </c>
      <c r="H184" s="1" t="str">
        <f>IF(K173&gt;M173,F173,IF(K173=M173,"Sieger VF 12",H173))</f>
        <v>TSV Jona 2</v>
      </c>
      <c r="I184" s="18"/>
      <c r="J184" s="1" t="str">
        <f>F123</f>
        <v>VfL Kellinghusen 2</v>
      </c>
      <c r="K184" s="34">
        <v>19</v>
      </c>
      <c r="L184" s="34" t="s">
        <v>60</v>
      </c>
      <c r="M184" s="34">
        <v>16</v>
      </c>
      <c r="N184"/>
      <c r="O184" s="18"/>
      <c r="P184" s="18"/>
      <c r="Q184" s="18"/>
      <c r="R184" s="18"/>
      <c r="S184" s="18"/>
      <c r="T184" s="18"/>
      <c r="U184" s="1"/>
    </row>
    <row r="185" spans="1:25" ht="14.25">
      <c r="A185"/>
      <c r="B185" s="1"/>
      <c r="C185" s="1">
        <v>7</v>
      </c>
      <c r="D185" s="1">
        <v>122</v>
      </c>
      <c r="E185" s="1" t="s">
        <v>141</v>
      </c>
      <c r="F185" s="1" t="str">
        <f>IF(K170&lt;M170,F170,IF(K170=M170,"Verlierer VF 9",H170))</f>
        <v>TSV Hagen 1</v>
      </c>
      <c r="G185" s="1" t="s">
        <v>59</v>
      </c>
      <c r="H185" s="1" t="str">
        <f>IF(K172&lt;M172,F172,IF(K172=M172,"Verlierer VF 11",H172))</f>
        <v>TSV Essel</v>
      </c>
      <c r="I185" s="18"/>
      <c r="J185" s="1" t="str">
        <f>H123</f>
        <v>MTV Diepenau</v>
      </c>
      <c r="K185" s="34">
        <v>17</v>
      </c>
      <c r="L185" s="34" t="s">
        <v>60</v>
      </c>
      <c r="M185" s="34">
        <v>18</v>
      </c>
      <c r="N185"/>
      <c r="O185" s="18"/>
      <c r="P185" s="18"/>
      <c r="Q185" s="18"/>
      <c r="R185" s="18"/>
      <c r="S185" s="18"/>
      <c r="T185" s="18"/>
      <c r="U185" s="1"/>
    </row>
    <row r="186" spans="1:25" ht="14.25">
      <c r="A186" s="6"/>
      <c r="B186" s="1"/>
      <c r="C186" s="1">
        <v>8</v>
      </c>
      <c r="D186" s="1">
        <v>123</v>
      </c>
      <c r="E186" s="1" t="s">
        <v>142</v>
      </c>
      <c r="F186" s="1" t="str">
        <f>IF(K171&lt;M171,F171,IF(K171=M171,"Verlierer VF 10",H171))</f>
        <v>Langebrücker BSV</v>
      </c>
      <c r="G186" s="1" t="s">
        <v>59</v>
      </c>
      <c r="H186" s="1" t="str">
        <f>IF(K173&lt;M173,F173,IF(K173=M173,"Verlierer VF 12",H173))</f>
        <v>DJK Süd Berlin</v>
      </c>
      <c r="I186" s="18"/>
      <c r="J186" s="1" t="str">
        <f>J123</f>
        <v>TV Böblingen</v>
      </c>
      <c r="K186" s="34">
        <v>17</v>
      </c>
      <c r="L186" s="34" t="s">
        <v>60</v>
      </c>
      <c r="M186" s="34">
        <v>19</v>
      </c>
      <c r="N186"/>
      <c r="O186" s="18"/>
      <c r="P186" s="18"/>
      <c r="Q186" s="18"/>
      <c r="R186" s="18"/>
      <c r="S186" s="18"/>
      <c r="T186" s="18"/>
      <c r="U186" s="1"/>
    </row>
    <row r="187" spans="1:25" ht="14.25">
      <c r="A187" s="6"/>
      <c r="B187" s="1"/>
      <c r="C187" s="1">
        <v>9</v>
      </c>
      <c r="D187" s="1">
        <v>124</v>
      </c>
      <c r="E187" s="1" t="s">
        <v>143</v>
      </c>
      <c r="F187" s="1" t="str">
        <f>IF(K165&gt;M165,F165,IF(K165=M165,"Sieger VF 13",H165))</f>
        <v>SV Armstorf</v>
      </c>
      <c r="G187" s="1" t="s">
        <v>59</v>
      </c>
      <c r="H187" s="1" t="str">
        <f>IF(K167&gt;M167,F167,IF(K167=M167,"Sieger VF 15",H167))</f>
        <v>TuS Bothfeld</v>
      </c>
      <c r="I187" s="18"/>
      <c r="J187" s="29" t="str">
        <f>F120</f>
        <v>TV GH Brettorf 2</v>
      </c>
      <c r="K187" s="34">
        <v>16</v>
      </c>
      <c r="L187" s="34" t="s">
        <v>60</v>
      </c>
      <c r="M187" s="34">
        <v>15</v>
      </c>
      <c r="N187"/>
      <c r="O187" s="1"/>
      <c r="P187" s="18"/>
      <c r="Q187" s="18"/>
      <c r="R187" s="18"/>
      <c r="S187" s="18"/>
      <c r="T187" s="18"/>
      <c r="U187" s="1"/>
    </row>
    <row r="188" spans="1:25" ht="14.25">
      <c r="A188" s="6"/>
      <c r="B188" s="1"/>
      <c r="C188" s="1"/>
      <c r="D188" s="1"/>
      <c r="L188"/>
      <c r="N188"/>
      <c r="O188" s="1"/>
      <c r="P188" s="18"/>
      <c r="Q188" s="18"/>
      <c r="R188" s="18"/>
      <c r="S188" s="18"/>
      <c r="T188" s="18"/>
      <c r="U188" s="1"/>
    </row>
    <row r="189" spans="1:25" ht="14.25">
      <c r="A189" s="6" t="s">
        <v>66</v>
      </c>
      <c r="B189" s="1">
        <v>10</v>
      </c>
      <c r="C189" s="1">
        <v>5</v>
      </c>
      <c r="D189" s="1">
        <v>125</v>
      </c>
      <c r="E189" s="1" t="s">
        <v>144</v>
      </c>
      <c r="F189" s="1" t="str">
        <f>IF(K154&lt;M154,F154,IF(K154=M154,"Verlierer AF 1",H154))</f>
        <v>U18 Team Germany 3</v>
      </c>
      <c r="G189" s="1" t="s">
        <v>59</v>
      </c>
      <c r="H189" s="1" t="str">
        <f>IF(K156&lt;M156,F156,IF(K156=M156,"Verlierer AF 3",H156))</f>
        <v>SV Düdenbüttel</v>
      </c>
      <c r="I189" s="18"/>
      <c r="J189" s="1" t="str">
        <f>F122</f>
        <v>Güstrower SC 09</v>
      </c>
      <c r="K189" s="34">
        <v>18</v>
      </c>
      <c r="L189" s="34" t="s">
        <v>60</v>
      </c>
      <c r="M189" s="34">
        <v>19</v>
      </c>
      <c r="N189"/>
      <c r="O189" s="1"/>
      <c r="P189" s="18"/>
      <c r="Q189" s="18"/>
      <c r="R189" s="18"/>
      <c r="S189" s="18"/>
      <c r="T189" s="18"/>
      <c r="U189" s="18"/>
      <c r="V189" s="18"/>
      <c r="W189" s="18"/>
      <c r="X189" s="18"/>
      <c r="Y189" s="1"/>
    </row>
    <row r="190" spans="1:25" ht="14.25">
      <c r="A190"/>
      <c r="B190" s="1"/>
      <c r="C190" s="1">
        <v>6</v>
      </c>
      <c r="D190" s="1">
        <v>126</v>
      </c>
      <c r="E190" s="1" t="s">
        <v>145</v>
      </c>
      <c r="F190" s="1" t="str">
        <f>IF(K155&lt;M155,F155,IF(K155=M155,"Verlierer AF 2",H155))</f>
        <v>TV GH Brettorf 2</v>
      </c>
      <c r="G190" s="1" t="s">
        <v>59</v>
      </c>
      <c r="H190" s="1" t="str">
        <f>IF(K157&lt;M157,F157,IF(K157=M157,"Verlierer AF 4",H157))</f>
        <v>TSV Jona 1</v>
      </c>
      <c r="I190" s="18"/>
      <c r="J190" s="1" t="str">
        <f>H122</f>
        <v>SV Armstorf</v>
      </c>
      <c r="K190" s="34">
        <v>14</v>
      </c>
      <c r="L190" s="34" t="s">
        <v>60</v>
      </c>
      <c r="M190" s="34">
        <v>28</v>
      </c>
      <c r="N190"/>
      <c r="O190" s="1"/>
      <c r="P190" s="18"/>
      <c r="Q190" s="18"/>
      <c r="R190" s="18"/>
      <c r="S190" s="18"/>
      <c r="T190" s="18"/>
      <c r="U190" s="18"/>
      <c r="V190" s="18"/>
      <c r="W190" s="18"/>
      <c r="X190" s="18"/>
      <c r="Y190" s="1"/>
    </row>
    <row r="191" spans="1:25" ht="14.25">
      <c r="A191" s="6"/>
      <c r="B191" s="1"/>
      <c r="C191" s="1">
        <v>7</v>
      </c>
      <c r="D191" s="1">
        <v>127</v>
      </c>
      <c r="E191" s="1" t="s">
        <v>146</v>
      </c>
      <c r="F191" s="1" t="str">
        <f>IF(K160&lt;M160,F160,IF(K160=M160,"Verlierer AF 5",H160))</f>
        <v>VfL Kellinghusen 1</v>
      </c>
      <c r="G191" s="1" t="s">
        <v>59</v>
      </c>
      <c r="H191" s="1" t="str">
        <f>IF(K162&lt;M162,F162,IF(K162=M162,"Verlierer AF 7",H162))</f>
        <v>TV Voerde</v>
      </c>
      <c r="I191" s="18"/>
      <c r="J191" s="1" t="str">
        <f>J122</f>
        <v>TuS Spenge</v>
      </c>
      <c r="K191" s="34">
        <v>18</v>
      </c>
      <c r="L191" s="34" t="s">
        <v>60</v>
      </c>
      <c r="M191" s="34">
        <v>22</v>
      </c>
      <c r="N191"/>
      <c r="O191" s="1"/>
      <c r="P191" s="18"/>
      <c r="Q191" s="18"/>
      <c r="R191" s="18"/>
      <c r="S191" s="18"/>
      <c r="T191" s="18"/>
      <c r="U191" s="18"/>
      <c r="V191" s="18"/>
      <c r="W191" s="18"/>
      <c r="X191" s="18"/>
      <c r="Y191" s="1"/>
    </row>
    <row r="192" spans="1:25" ht="14.25">
      <c r="A192" s="6"/>
      <c r="B192" s="1"/>
      <c r="C192" s="1">
        <v>8</v>
      </c>
      <c r="D192" s="1">
        <v>128</v>
      </c>
      <c r="E192" s="1" t="s">
        <v>147</v>
      </c>
      <c r="F192" s="1" t="str">
        <f>IF(K161&lt;M161,F161,IF(K161=M161,"Verlierer AF 6",H161))</f>
        <v>U18 Team Germany 2</v>
      </c>
      <c r="G192" s="1" t="s">
        <v>59</v>
      </c>
      <c r="H192" s="1" t="str">
        <f>IF(K163&lt;M163,F163,IF(K163=M163,"Verlierer AF 8",H163))</f>
        <v>Leichlinger TV</v>
      </c>
      <c r="I192" s="18"/>
      <c r="J192" s="1" t="str">
        <f>N122</f>
        <v>TuS Empelde</v>
      </c>
      <c r="K192" s="34">
        <v>19</v>
      </c>
      <c r="L192" s="34" t="s">
        <v>60</v>
      </c>
      <c r="M192" s="34">
        <v>17</v>
      </c>
      <c r="N192"/>
      <c r="O192" s="1"/>
      <c r="P192" s="18"/>
      <c r="Q192" s="18"/>
      <c r="R192" s="18"/>
      <c r="S192" s="18"/>
      <c r="T192" s="18"/>
      <c r="U192" s="18"/>
      <c r="V192" s="18"/>
      <c r="W192" s="18"/>
      <c r="X192" s="18"/>
      <c r="Y192" s="1"/>
    </row>
    <row r="193" spans="1:24" ht="14.25">
      <c r="A193" s="6"/>
      <c r="B193" s="1"/>
      <c r="C193" s="1"/>
      <c r="D193" s="1"/>
      <c r="E193" s="18"/>
      <c r="F193" s="18"/>
      <c r="G193" s="18"/>
      <c r="H193" s="18"/>
      <c r="I193" s="18"/>
      <c r="J193" s="1"/>
      <c r="K193" s="34"/>
      <c r="L193" s="34"/>
      <c r="M193" s="34"/>
      <c r="N193"/>
      <c r="O193" s="18"/>
      <c r="P193" s="18"/>
      <c r="Q193" s="18"/>
      <c r="R193" s="18"/>
      <c r="S193" s="18"/>
      <c r="T193" s="18"/>
      <c r="U193" s="1"/>
    </row>
    <row r="194" spans="1:24" ht="14.25">
      <c r="A194" s="6" t="s">
        <v>67</v>
      </c>
      <c r="B194" s="1">
        <v>11</v>
      </c>
      <c r="C194" s="1">
        <v>5</v>
      </c>
      <c r="D194" s="1">
        <v>129</v>
      </c>
      <c r="E194" s="1" t="s">
        <v>148</v>
      </c>
      <c r="F194" s="1" t="str">
        <f>IF(K154&gt;M154,F154,IF(K154=M154,"Sieger AF 1",H154))</f>
        <v>U21 Team Germany 1</v>
      </c>
      <c r="G194" s="1" t="s">
        <v>59</v>
      </c>
      <c r="H194" s="1" t="str">
        <f>IF(K156&gt;M156,F156,IF(K156=M156,"Sieger AF 3",H156))</f>
        <v>SG Stern Kaulsdorf</v>
      </c>
      <c r="I194" s="18"/>
      <c r="J194" s="1" t="str">
        <f>F129</f>
        <v>TuS Dahlbruch</v>
      </c>
      <c r="K194" s="34">
        <v>17</v>
      </c>
      <c r="L194" s="34" t="s">
        <v>60</v>
      </c>
      <c r="M194" s="34">
        <v>18</v>
      </c>
      <c r="N194"/>
      <c r="O194" s="18"/>
      <c r="P194" s="18"/>
      <c r="Q194" s="18"/>
      <c r="R194" s="18"/>
      <c r="S194" s="18"/>
      <c r="T194" s="18"/>
      <c r="U194" s="1"/>
    </row>
    <row r="195" spans="1:24" ht="14.25">
      <c r="A195"/>
      <c r="B195" s="1"/>
      <c r="C195" s="1">
        <v>6</v>
      </c>
      <c r="D195" s="1">
        <v>130</v>
      </c>
      <c r="E195" s="1" t="s">
        <v>149</v>
      </c>
      <c r="F195" s="1" t="str">
        <f>IF(K155&gt;M155,F155,IF(K155=M155,"Sieger AF 2",H155))</f>
        <v>Ahlhorner SV 1</v>
      </c>
      <c r="G195" s="1" t="s">
        <v>59</v>
      </c>
      <c r="H195" s="1" t="str">
        <f>IF(K157&gt;M157,F157,IF(K157=M157,"Sieger AF 4",H157))</f>
        <v>VfK Berlin 1</v>
      </c>
      <c r="I195" s="18"/>
      <c r="J195" s="1" t="str">
        <f>H129</f>
        <v>MTV Vorsfelde</v>
      </c>
      <c r="K195" s="34">
        <v>21</v>
      </c>
      <c r="L195" s="34" t="s">
        <v>60</v>
      </c>
      <c r="M195" s="34">
        <v>16</v>
      </c>
      <c r="O195" s="18"/>
      <c r="P195" s="18"/>
      <c r="Q195" s="18"/>
      <c r="R195" s="18"/>
      <c r="S195" s="18"/>
      <c r="T195" s="18"/>
      <c r="U195" s="1"/>
    </row>
    <row r="196" spans="1:24" ht="14.25">
      <c r="A196" s="6"/>
      <c r="B196" s="1"/>
      <c r="C196" s="1">
        <v>7</v>
      </c>
      <c r="D196" s="1">
        <v>131</v>
      </c>
      <c r="E196" s="1" t="s">
        <v>150</v>
      </c>
      <c r="F196" s="1" t="str">
        <f>IF(K160&gt;M160,F160,IF(K160=M160,"Sieger AF 5",H160))</f>
        <v>TV GH Brettorf 1</v>
      </c>
      <c r="G196" s="1" t="s">
        <v>59</v>
      </c>
      <c r="H196" s="1" t="str">
        <f>IF(K162&gt;M162,F162,IF(K162=M162,"Sieger AF 7",H162))</f>
        <v>TSV Hagen 2</v>
      </c>
      <c r="I196" s="18"/>
      <c r="J196" s="1" t="str">
        <f>J129</f>
        <v>TSV Jona 2</v>
      </c>
      <c r="K196" s="34">
        <v>15</v>
      </c>
      <c r="L196" s="34" t="s">
        <v>60</v>
      </c>
      <c r="M196" s="34">
        <v>21</v>
      </c>
      <c r="O196" s="18"/>
      <c r="P196" s="18"/>
      <c r="Q196" s="18"/>
      <c r="R196" s="18"/>
      <c r="S196" s="18"/>
      <c r="T196" s="18"/>
      <c r="U196" s="1"/>
    </row>
    <row r="197" spans="1:24" ht="14.25">
      <c r="A197" s="6"/>
      <c r="B197" s="1"/>
      <c r="C197" s="1">
        <v>8</v>
      </c>
      <c r="D197" s="1">
        <v>132</v>
      </c>
      <c r="E197" s="1" t="s">
        <v>151</v>
      </c>
      <c r="F197" s="1" t="str">
        <f>IF(K161&gt;M161,F161,IF(K161=M161,"Sieger AF 6",H161))</f>
        <v>U21 Team Germany 2</v>
      </c>
      <c r="G197" s="1" t="s">
        <v>59</v>
      </c>
      <c r="H197" s="1" t="str">
        <f>IF(K163&gt;M163,F163,IF(K163=M163,"Sieger AF 8",H163))</f>
        <v>TKH</v>
      </c>
      <c r="I197" s="18"/>
      <c r="J197" s="1" t="str">
        <f>N129</f>
        <v>TSV Essel</v>
      </c>
      <c r="K197" s="34">
        <v>24</v>
      </c>
      <c r="L197" s="34" t="s">
        <v>60</v>
      </c>
      <c r="M197" s="34">
        <v>13</v>
      </c>
    </row>
    <row r="198" spans="1:24" ht="14.25">
      <c r="A198" s="6"/>
      <c r="B198" s="1"/>
      <c r="C198" s="1"/>
      <c r="D198" s="1"/>
      <c r="L198"/>
    </row>
    <row r="199" spans="1:24" ht="14.25">
      <c r="A199" s="6" t="s">
        <v>70</v>
      </c>
      <c r="B199" s="1">
        <v>12</v>
      </c>
      <c r="C199" s="1">
        <v>4</v>
      </c>
      <c r="D199" s="1">
        <v>133</v>
      </c>
      <c r="E199" s="1" t="s">
        <v>152</v>
      </c>
      <c r="F199" s="1" t="str">
        <f>IF(K176&gt;M176,F176,IF(K176=M176,"Sieger HF 15",H176))</f>
        <v>SV Moslesfehn 2</v>
      </c>
      <c r="G199" s="1" t="s">
        <v>59</v>
      </c>
      <c r="H199" s="1" t="str">
        <f>IF(K177&gt;M177,F177,IF(K177=M177,"Sieger HF 16",H177))</f>
        <v>Wardenburger TV</v>
      </c>
      <c r="I199" s="18"/>
      <c r="J199" s="1" t="str">
        <f>H120</f>
        <v>U18 Team Germany 3</v>
      </c>
      <c r="K199" s="34">
        <v>22</v>
      </c>
      <c r="L199" s="34" t="s">
        <v>60</v>
      </c>
      <c r="M199" s="34">
        <v>19</v>
      </c>
      <c r="N199"/>
    </row>
    <row r="200" spans="1:24" ht="14.25">
      <c r="A200"/>
      <c r="B200" s="1"/>
      <c r="C200" s="1">
        <v>5</v>
      </c>
      <c r="D200" s="1">
        <v>134</v>
      </c>
      <c r="E200" s="1" t="s">
        <v>153</v>
      </c>
      <c r="F200" s="1" t="str">
        <f>IF(K176&lt;M176,F176,IF(K176=M176,"Verlierer HF 15",H176))</f>
        <v>TuS Empelde</v>
      </c>
      <c r="G200" s="1" t="s">
        <v>59</v>
      </c>
      <c r="H200" s="1" t="str">
        <f>IF(K177&lt;M177,F177,IF(K177=M177,"Verlierer HF 16",H177))</f>
        <v>Güstrower SC 09</v>
      </c>
      <c r="I200" s="18"/>
      <c r="J200" s="1" t="str">
        <f>J120</f>
        <v>VfK Berlin 1</v>
      </c>
      <c r="K200" s="34">
        <v>30</v>
      </c>
      <c r="L200" s="34" t="s">
        <v>60</v>
      </c>
      <c r="M200" s="34">
        <v>10</v>
      </c>
      <c r="N200"/>
      <c r="X200" s="1"/>
    </row>
    <row r="201" spans="1:24" ht="14.25">
      <c r="A201" s="6"/>
      <c r="B201" s="1"/>
      <c r="C201" s="1">
        <v>6</v>
      </c>
      <c r="D201" s="1">
        <v>135</v>
      </c>
      <c r="E201" s="1" t="s">
        <v>154</v>
      </c>
      <c r="F201" s="1" t="str">
        <f>IF(K178&gt;M178,F178,IF(K178=M178,"Sieger HF 17",H178))</f>
        <v>Lemwerder TV</v>
      </c>
      <c r="G201" s="1" t="s">
        <v>59</v>
      </c>
      <c r="H201" s="1" t="str">
        <f>IF(K179&gt;M179,F179,IF(K179=M179,"Sieger HF 18",H179))</f>
        <v>TV Böblingen</v>
      </c>
      <c r="I201" s="18"/>
      <c r="J201" s="1" t="str">
        <f>N120</f>
        <v>SG Stern Kaulsdorf</v>
      </c>
      <c r="K201" s="34">
        <v>15</v>
      </c>
      <c r="L201" s="34" t="s">
        <v>60</v>
      </c>
      <c r="M201" s="34">
        <v>19</v>
      </c>
      <c r="N201"/>
      <c r="O201" s="18"/>
      <c r="P201" s="18"/>
      <c r="Q201" s="18"/>
      <c r="R201" s="18"/>
      <c r="S201" s="18"/>
      <c r="T201" s="18"/>
      <c r="U201" s="18"/>
      <c r="V201" s="18"/>
      <c r="W201" s="18"/>
      <c r="X201" s="1"/>
    </row>
    <row r="202" spans="1:24" ht="14.25">
      <c r="A202" s="6"/>
      <c r="B202" s="1"/>
      <c r="C202" s="1">
        <v>7</v>
      </c>
      <c r="D202" s="1">
        <v>136</v>
      </c>
      <c r="E202" s="1" t="s">
        <v>155</v>
      </c>
      <c r="F202" s="1" t="str">
        <f>IF(K178&lt;M178,F178,IF(K178=M178,"Verlierer HF 17",H178))</f>
        <v>VfL Kellinghusen 2</v>
      </c>
      <c r="G202" s="1" t="s">
        <v>59</v>
      </c>
      <c r="H202" s="1" t="str">
        <f>IF(K179&lt;M179,F179,IF(K179=M179,"Verlierer HF 18",H179))</f>
        <v>TSV Burgdorf</v>
      </c>
      <c r="I202" s="18"/>
      <c r="J202" s="29" t="str">
        <f>F127</f>
        <v>U18 Team Germany 2</v>
      </c>
      <c r="K202" s="34">
        <v>18</v>
      </c>
      <c r="L202" s="34" t="s">
        <v>60</v>
      </c>
      <c r="M202" s="34">
        <v>20</v>
      </c>
      <c r="N202"/>
      <c r="O202" s="18"/>
      <c r="P202" s="18"/>
      <c r="Q202" s="18"/>
      <c r="R202" s="18"/>
      <c r="S202" s="18"/>
      <c r="T202" s="18"/>
      <c r="U202" s="1"/>
    </row>
    <row r="203" spans="1:24" ht="14.25">
      <c r="A203" s="6"/>
      <c r="B203" s="1"/>
      <c r="C203" s="1">
        <v>8</v>
      </c>
      <c r="D203" s="1">
        <v>137</v>
      </c>
      <c r="E203" s="1" t="s">
        <v>156</v>
      </c>
      <c r="F203" s="1" t="str">
        <f>IF(K180&gt;M180,F180,IF(K180=M180,"Sieger HF 19",H180))</f>
        <v>Ahlhorner SV 2</v>
      </c>
      <c r="G203" s="1" t="s">
        <v>59</v>
      </c>
      <c r="H203" s="1" t="str">
        <f>IF(K181&gt;M181,F181,IF(K181=M181,"Sieger HF 20",H181))</f>
        <v>TSV Bardowick</v>
      </c>
      <c r="I203" s="18"/>
      <c r="J203" s="29" t="str">
        <f>H127</f>
        <v>VfL Kellinghusen 1</v>
      </c>
      <c r="K203" s="34">
        <v>19</v>
      </c>
      <c r="L203" s="34" t="s">
        <v>60</v>
      </c>
      <c r="M203" s="34">
        <v>18</v>
      </c>
      <c r="O203" s="18"/>
      <c r="P203" s="18"/>
      <c r="Q203" s="18"/>
      <c r="R203" s="18"/>
      <c r="S203" s="18"/>
      <c r="T203" s="18"/>
      <c r="U203" s="1"/>
    </row>
    <row r="204" spans="1:24" ht="14.25">
      <c r="A204" s="6"/>
      <c r="B204" s="1"/>
      <c r="C204" s="1">
        <v>9</v>
      </c>
      <c r="D204" s="1">
        <v>138</v>
      </c>
      <c r="E204" s="1" t="s">
        <v>157</v>
      </c>
      <c r="F204" s="1" t="str">
        <f>IF(K180&lt;M180,F180,IF(K180=M180,"Verlierer HF 19",H180))</f>
        <v>TSV Schülp</v>
      </c>
      <c r="G204" s="1" t="s">
        <v>59</v>
      </c>
      <c r="H204" s="1" t="str">
        <f>IF(K181&lt;M181,F181,IF(K181=M181,"Verlierer HF 20",H181))</f>
        <v>MTV Diepenau</v>
      </c>
      <c r="I204" s="18"/>
      <c r="J204" s="29" t="str">
        <f>J127</f>
        <v>Leichlinger TV</v>
      </c>
      <c r="K204" s="34">
        <v>30</v>
      </c>
      <c r="L204" s="34" t="s">
        <v>60</v>
      </c>
      <c r="M204" s="34">
        <v>10</v>
      </c>
      <c r="N204" s="1"/>
      <c r="O204" s="18"/>
      <c r="P204" s="18"/>
      <c r="Q204" s="18"/>
      <c r="R204" s="18"/>
      <c r="S204" s="18"/>
      <c r="T204" s="18"/>
      <c r="U204" s="1"/>
    </row>
    <row r="205" spans="1:24" ht="14.25">
      <c r="A205"/>
      <c r="B205" s="1"/>
      <c r="C205" s="1"/>
      <c r="D205" s="1"/>
      <c r="L205"/>
      <c r="N205" s="1"/>
      <c r="O205" s="18"/>
      <c r="P205" s="18"/>
      <c r="Q205" s="18"/>
      <c r="R205" s="18"/>
      <c r="S205" s="18"/>
      <c r="T205" s="18"/>
      <c r="U205" s="1"/>
    </row>
    <row r="206" spans="1:24" ht="14.25">
      <c r="A206" s="6" t="s">
        <v>73</v>
      </c>
      <c r="B206" s="1">
        <v>13</v>
      </c>
      <c r="C206" s="1">
        <v>5</v>
      </c>
      <c r="D206" s="1">
        <v>139</v>
      </c>
      <c r="E206" s="1" t="s">
        <v>158</v>
      </c>
      <c r="F206" s="1" t="str">
        <f>IF(K189&gt;M189,F189,IF(K189=M189,"Sieger VF 5",H189))</f>
        <v>SV Düdenbüttel</v>
      </c>
      <c r="G206" s="1" t="s">
        <v>59</v>
      </c>
      <c r="H206" s="1" t="str">
        <f>IF(K191&gt;M191,F191,IF(K191=M191,"Sieger VF 7",H191))</f>
        <v>TV Voerde</v>
      </c>
      <c r="I206" s="18"/>
      <c r="J206" s="1" t="str">
        <f>N123</f>
        <v>TSV Schülp</v>
      </c>
      <c r="K206" s="34">
        <v>20</v>
      </c>
      <c r="L206" s="34" t="s">
        <v>60</v>
      </c>
      <c r="M206" s="34">
        <v>18</v>
      </c>
      <c r="N206" s="1"/>
      <c r="O206" s="18"/>
      <c r="P206" s="18"/>
      <c r="Q206" s="18"/>
      <c r="R206" s="18"/>
      <c r="S206" s="18"/>
      <c r="T206" s="18"/>
      <c r="U206" s="1"/>
    </row>
    <row r="207" spans="1:24" ht="14.25">
      <c r="A207" s="6"/>
      <c r="B207" s="1"/>
      <c r="C207" s="1">
        <v>6</v>
      </c>
      <c r="D207" s="1">
        <v>140</v>
      </c>
      <c r="E207" s="1" t="s">
        <v>159</v>
      </c>
      <c r="F207" s="1" t="str">
        <f>IF(K190&gt;M190,F190,IF(K190=M190,"Sieger VF 6",H190))</f>
        <v>TSV Jona 1</v>
      </c>
      <c r="G207" s="1" t="s">
        <v>59</v>
      </c>
      <c r="H207" s="1" t="str">
        <f>IF(K192&gt;M192,F192,IF(K192=M192,"Sieger VF 8",H192))</f>
        <v>U18 Team Germany 2</v>
      </c>
      <c r="I207" s="18"/>
      <c r="J207" s="1" t="str">
        <f>F130</f>
        <v>TSV Bardowick</v>
      </c>
      <c r="K207" s="34">
        <v>21</v>
      </c>
      <c r="L207" s="34" t="s">
        <v>60</v>
      </c>
      <c r="M207" s="34">
        <v>18</v>
      </c>
      <c r="N207" s="1"/>
      <c r="O207" s="18"/>
      <c r="P207" s="18"/>
      <c r="Q207" s="18"/>
      <c r="R207" s="18"/>
      <c r="S207" s="18"/>
      <c r="T207" s="18"/>
      <c r="U207" s="1"/>
    </row>
    <row r="208" spans="1:24" ht="14.25">
      <c r="A208" s="6"/>
      <c r="B208" s="1"/>
      <c r="C208" s="1">
        <v>7</v>
      </c>
      <c r="D208" s="1">
        <v>141</v>
      </c>
      <c r="E208" s="1" t="s">
        <v>160</v>
      </c>
      <c r="F208" s="1" t="str">
        <f>IF(K189&lt;M189,F189,IF(K189=M189,"Verlierer VF 5",H189))</f>
        <v>U18 Team Germany 3</v>
      </c>
      <c r="G208" s="1" t="s">
        <v>59</v>
      </c>
      <c r="H208" s="1" t="str">
        <f>IF(K191&lt;M191,F191,IF(K191=M191,"Verlierer VF 7",H191))</f>
        <v>VfL Kellinghusen 1</v>
      </c>
      <c r="I208" s="18"/>
      <c r="J208" s="1" t="str">
        <f>H130</f>
        <v>Ahlhorner SV 2</v>
      </c>
      <c r="K208" s="34">
        <v>21</v>
      </c>
      <c r="L208" s="34" t="s">
        <v>60</v>
      </c>
      <c r="M208" s="34">
        <v>22</v>
      </c>
      <c r="N208" s="1"/>
      <c r="O208" s="18"/>
      <c r="P208" s="18"/>
      <c r="Q208" s="18"/>
      <c r="R208" s="18"/>
      <c r="S208" s="18"/>
      <c r="T208" s="18"/>
      <c r="U208" s="1"/>
    </row>
    <row r="209" spans="1:21" ht="14.25">
      <c r="A209" s="6"/>
      <c r="B209" s="1"/>
      <c r="C209" s="1">
        <v>8</v>
      </c>
      <c r="D209" s="1">
        <v>142</v>
      </c>
      <c r="E209" s="1" t="s">
        <v>161</v>
      </c>
      <c r="F209" s="1" t="str">
        <f>IF(K190&lt;M190,F190,IF(K190=M190,"Verlierer VF 6",H190))</f>
        <v>TV GH Brettorf 2</v>
      </c>
      <c r="G209" s="1" t="s">
        <v>59</v>
      </c>
      <c r="H209" s="1" t="str">
        <f>IF(K192&lt;M192,F192,IF(K192=M192,"Verlierer VF 8",H192))</f>
        <v>Leichlinger TV</v>
      </c>
      <c r="I209" s="18"/>
      <c r="J209" s="1" t="str">
        <f>J130</f>
        <v>TSV Burgdorf</v>
      </c>
      <c r="K209" s="34">
        <v>13</v>
      </c>
      <c r="L209" s="34" t="s">
        <v>60</v>
      </c>
      <c r="M209" s="34">
        <v>21</v>
      </c>
      <c r="N209" s="1"/>
      <c r="O209" s="18"/>
      <c r="P209" s="18"/>
      <c r="Q209" s="18"/>
      <c r="R209" s="18"/>
      <c r="S209" s="18"/>
      <c r="T209" s="18"/>
      <c r="U209" s="1"/>
    </row>
    <row r="210" spans="1:21" ht="14.25">
      <c r="A210"/>
      <c r="B210" s="1"/>
      <c r="C210" s="1">
        <v>9</v>
      </c>
      <c r="D210" s="1">
        <v>143</v>
      </c>
      <c r="E210" s="1" t="s">
        <v>162</v>
      </c>
      <c r="F210" s="1" t="str">
        <f>IF(K187&lt;M187,F187,IF(K187=M187,"Verlierer HF 13",H187))</f>
        <v>TuS Bothfeld</v>
      </c>
      <c r="G210" s="1" t="s">
        <v>59</v>
      </c>
      <c r="H210" s="1" t="str">
        <f>IF(K175&lt;M175,F175,IF(K175=M175,"Verlierer HF 14",H175))</f>
        <v>TuS Spenge</v>
      </c>
      <c r="I210" s="18"/>
      <c r="J210" s="1" t="str">
        <f>N130</f>
        <v>Lemwerder TV</v>
      </c>
      <c r="K210" s="34">
        <v>26</v>
      </c>
      <c r="L210" s="34" t="s">
        <v>60</v>
      </c>
      <c r="M210" s="34">
        <v>13</v>
      </c>
      <c r="N210" s="1"/>
      <c r="O210" s="18"/>
      <c r="P210" s="18"/>
      <c r="Q210" s="18"/>
      <c r="R210" s="18"/>
      <c r="S210" s="18"/>
      <c r="T210" s="18"/>
      <c r="U210" s="1"/>
    </row>
    <row r="211" spans="1:21" ht="14.25">
      <c r="A211" s="6"/>
      <c r="B211" s="1"/>
      <c r="C211" s="1"/>
      <c r="D211" s="1"/>
      <c r="L211"/>
      <c r="N211" s="1"/>
      <c r="O211" s="18"/>
      <c r="P211" s="18"/>
      <c r="Q211" s="18"/>
      <c r="R211" s="18"/>
      <c r="S211" s="18"/>
      <c r="T211" s="18"/>
      <c r="U211" s="1"/>
    </row>
    <row r="212" spans="1:21" ht="14.25">
      <c r="A212" s="6" t="s">
        <v>74</v>
      </c>
      <c r="B212" s="1">
        <v>14</v>
      </c>
      <c r="C212" s="1">
        <v>5</v>
      </c>
      <c r="D212" s="1">
        <v>144</v>
      </c>
      <c r="E212" s="1" t="s">
        <v>163</v>
      </c>
      <c r="F212" s="1" t="str">
        <f>IF(K194&lt;M194,F194,IF(K194=M194,"Verlierer VF 1",H194))</f>
        <v>U21 Team Germany 1</v>
      </c>
      <c r="G212" s="1" t="s">
        <v>59</v>
      </c>
      <c r="H212" s="1" t="str">
        <f>IF(K196&lt;M196,F196,IF(K196=M196,"Verlierer VF 3",H196))</f>
        <v>TV GH Brettorf 1</v>
      </c>
      <c r="I212" s="18"/>
      <c r="J212" s="1" t="str">
        <f>IF(K194&gt;M194,F194,IF(K194=M194,"Sieger VF 1",H194))</f>
        <v>SG Stern Kaulsdorf</v>
      </c>
      <c r="K212" s="34">
        <v>22</v>
      </c>
      <c r="L212" s="34" t="s">
        <v>60</v>
      </c>
      <c r="M212" s="34">
        <v>10</v>
      </c>
      <c r="N212" s="1"/>
      <c r="O212" s="18"/>
      <c r="P212" s="18"/>
      <c r="Q212" s="18"/>
      <c r="R212" s="18"/>
      <c r="S212" s="18"/>
      <c r="T212" s="18"/>
      <c r="U212" s="1"/>
    </row>
    <row r="213" spans="1:21" ht="14.25">
      <c r="A213" s="6"/>
      <c r="B213" s="1"/>
      <c r="C213" s="1">
        <v>6</v>
      </c>
      <c r="D213" s="1">
        <v>145</v>
      </c>
      <c r="E213" s="1" t="s">
        <v>164</v>
      </c>
      <c r="F213" s="1" t="str">
        <f>IF(K195&lt;M195,F195,IF(K195=M195,"Verlierer VF 2",H195))</f>
        <v>VfK Berlin 1</v>
      </c>
      <c r="G213" s="1" t="s">
        <v>59</v>
      </c>
      <c r="H213" s="1" t="str">
        <f>IF(K197&lt;M197,F197,IF(K197=M197,"Verlierer VF 4",H197))</f>
        <v>TKH</v>
      </c>
      <c r="I213" s="18"/>
      <c r="J213" s="1" t="str">
        <f>IF(K195&gt;M195,F195,IF(K195=M195,"Sieger VF 2",H195))</f>
        <v>Ahlhorner SV 1</v>
      </c>
      <c r="K213" s="34">
        <v>16</v>
      </c>
      <c r="L213" s="34" t="s">
        <v>60</v>
      </c>
      <c r="M213" s="34">
        <v>21</v>
      </c>
      <c r="N213" s="1"/>
      <c r="O213" s="18"/>
      <c r="P213" s="18"/>
      <c r="Q213" s="18"/>
      <c r="R213" s="18"/>
      <c r="S213" s="18"/>
      <c r="T213" s="18"/>
      <c r="U213" s="1"/>
    </row>
    <row r="214" spans="1:21" ht="14.25">
      <c r="A214" s="6"/>
      <c r="B214" s="1"/>
      <c r="C214" s="1">
        <v>7</v>
      </c>
      <c r="D214" s="1">
        <v>146</v>
      </c>
      <c r="E214" s="1" t="s">
        <v>165</v>
      </c>
      <c r="F214" s="1" t="str">
        <f>IF(K185&gt;M185,F185,IF(K185=M185,"Sieger HF 11",H185))</f>
        <v>TSV Essel</v>
      </c>
      <c r="G214" s="1" t="s">
        <v>59</v>
      </c>
      <c r="H214" s="1" t="str">
        <f>IF(K186&gt;M186,F186,IF(K186=M186,"Sieger HF 12",H186))</f>
        <v>DJK Süd Berlin</v>
      </c>
      <c r="I214" s="18"/>
      <c r="J214" s="1" t="str">
        <f>IF(K196&gt;M196,F196,IF(K196=M196,"Sieger VF 3",H196))</f>
        <v>TSV Hagen 2</v>
      </c>
      <c r="K214" s="34">
        <v>18</v>
      </c>
      <c r="L214" s="34" t="s">
        <v>60</v>
      </c>
      <c r="M214" s="34">
        <v>12</v>
      </c>
      <c r="N214" s="1"/>
      <c r="O214" s="18"/>
      <c r="P214" s="18"/>
      <c r="Q214" s="18"/>
      <c r="R214" s="18"/>
      <c r="S214" s="18"/>
      <c r="T214" s="18"/>
      <c r="U214" s="1"/>
    </row>
    <row r="215" spans="1:21" ht="14.25">
      <c r="A215"/>
      <c r="B215" s="1"/>
      <c r="C215" s="1">
        <v>8</v>
      </c>
      <c r="D215" s="1">
        <v>147</v>
      </c>
      <c r="E215" s="1" t="s">
        <v>166</v>
      </c>
      <c r="F215" s="1" t="str">
        <f>IF(K185&lt;M185,F185,IF(K185=M185,"Verlierer HF 11",H185))</f>
        <v>TSV Hagen 1</v>
      </c>
      <c r="G215" s="1" t="s">
        <v>59</v>
      </c>
      <c r="H215" s="1" t="str">
        <f>IF(K186&lt;M186,F186,IF(K186=M186,"Verlierer HF 12",H186))</f>
        <v>Langebrücker BSV</v>
      </c>
      <c r="I215" s="18"/>
      <c r="J215" s="29" t="str">
        <f>IF(K197&gt;M197,F197,IF(K197=M197,"Sieger VF 4",H197))</f>
        <v>U21 Team Germany 2</v>
      </c>
      <c r="K215" s="34">
        <v>18</v>
      </c>
      <c r="L215" s="34" t="s">
        <v>60</v>
      </c>
      <c r="M215" s="34">
        <v>15</v>
      </c>
      <c r="N215" s="1"/>
      <c r="O215" s="18"/>
      <c r="P215" s="18"/>
      <c r="Q215" s="18"/>
      <c r="R215" s="18"/>
      <c r="S215" s="18"/>
      <c r="T215" s="18"/>
      <c r="U215" s="1"/>
    </row>
    <row r="216" spans="1:21" ht="14.25">
      <c r="A216" s="6"/>
      <c r="B216" s="1"/>
      <c r="C216" s="1">
        <v>9</v>
      </c>
      <c r="D216" s="1">
        <v>148</v>
      </c>
      <c r="E216" s="1" t="s">
        <v>167</v>
      </c>
      <c r="F216" s="1" t="str">
        <f>IF(K187&gt;M187,F187,IF(K187=M187,"Sieger HF 13",H187))</f>
        <v>SV Armstorf</v>
      </c>
      <c r="G216" s="1" t="s">
        <v>59</v>
      </c>
      <c r="H216" s="1" t="str">
        <f>IF(K175&gt;M175,F175,IF(K175=M175,"Sieger HF 14",H175))</f>
        <v>TuS Dahlbruch</v>
      </c>
      <c r="I216" s="18"/>
      <c r="J216" s="29" t="str">
        <f>IF(K184&lt;M184,F184,IF(K184=M184,"Verlierer HF 10",H184))</f>
        <v>TSV Jona 2</v>
      </c>
      <c r="K216" s="34">
        <v>16</v>
      </c>
      <c r="L216" s="34" t="s">
        <v>60</v>
      </c>
      <c r="M216" s="34">
        <v>12</v>
      </c>
      <c r="N216"/>
      <c r="O216" s="18"/>
      <c r="P216" s="18"/>
      <c r="Q216" s="18"/>
      <c r="R216" s="18"/>
      <c r="S216" s="18"/>
      <c r="T216" s="18"/>
      <c r="U216" s="1"/>
    </row>
    <row r="217" spans="1:21" ht="14.25">
      <c r="A217" s="6"/>
      <c r="B217" s="1"/>
      <c r="C217" s="1"/>
      <c r="D217" s="1"/>
      <c r="L217"/>
      <c r="N217" s="1"/>
      <c r="O217" s="18"/>
      <c r="P217" s="18"/>
      <c r="Q217" s="18"/>
      <c r="R217" s="18"/>
      <c r="S217" s="18"/>
      <c r="T217" s="18"/>
      <c r="U217" s="1"/>
    </row>
    <row r="218" spans="1:21" ht="14.25">
      <c r="A218" s="6" t="s">
        <v>75</v>
      </c>
      <c r="B218" s="1">
        <v>15</v>
      </c>
      <c r="C218" s="1">
        <v>5</v>
      </c>
      <c r="D218" s="1">
        <v>149</v>
      </c>
      <c r="E218" s="1" t="s">
        <v>168</v>
      </c>
      <c r="F218" s="1" t="str">
        <f>IF(K208&gt;M208,F208,IF(K208=M208,"Sieger HF 7",H208))</f>
        <v>VfL Kellinghusen 1</v>
      </c>
      <c r="G218" s="1" t="s">
        <v>59</v>
      </c>
      <c r="H218" s="1" t="str">
        <f>IF(K209&gt;M209,F209,IF(K209=M209,"Sieger HF 8",H209))</f>
        <v>Leichlinger TV</v>
      </c>
      <c r="I218" s="18"/>
      <c r="J218" s="1" t="str">
        <f>IF(K194&lt;M194,F194,IF(K194=M194,"Verlierer VF 1",H194))</f>
        <v>U21 Team Germany 1</v>
      </c>
      <c r="K218" s="34">
        <v>17</v>
      </c>
      <c r="L218" s="34" t="s">
        <v>60</v>
      </c>
      <c r="M218" s="34">
        <v>19</v>
      </c>
      <c r="N218" s="1"/>
      <c r="O218" s="18"/>
      <c r="P218" s="18"/>
      <c r="Q218" s="18"/>
      <c r="R218" s="18"/>
      <c r="S218" s="18"/>
      <c r="T218" s="18"/>
      <c r="U218" s="1"/>
    </row>
    <row r="219" spans="1:21" ht="14.25">
      <c r="A219" s="6"/>
      <c r="B219" s="1"/>
      <c r="C219" s="1">
        <v>6</v>
      </c>
      <c r="D219" s="1">
        <v>150</v>
      </c>
      <c r="E219" s="1" t="s">
        <v>169</v>
      </c>
      <c r="F219" s="1" t="str">
        <f>IF(K208&lt;M208,F208,IF(K208=M208,"Verlierer HF 7",H208))</f>
        <v>U18 Team Germany 3</v>
      </c>
      <c r="G219" s="1" t="s">
        <v>59</v>
      </c>
      <c r="H219" s="1" t="str">
        <f>IF(K209&lt;M209,F209,IF(K209=M209,"Verlierer HF 8",H209))</f>
        <v>TV GH Brettorf 2</v>
      </c>
      <c r="I219" s="18"/>
      <c r="J219" s="29" t="str">
        <f>IF(K195&lt;M195,F195,IF(K195=M195,"Verlierer VF 2",H195))</f>
        <v>VfK Berlin 1</v>
      </c>
      <c r="K219" s="34">
        <v>22</v>
      </c>
      <c r="L219" s="34" t="s">
        <v>60</v>
      </c>
      <c r="M219" s="34">
        <v>17</v>
      </c>
      <c r="N219" s="1"/>
      <c r="O219" s="18"/>
      <c r="P219" s="18"/>
      <c r="Q219" s="18"/>
      <c r="R219" s="18"/>
      <c r="S219" s="18"/>
      <c r="T219" s="18"/>
      <c r="U219" s="1"/>
    </row>
    <row r="220" spans="1:21" ht="14.25">
      <c r="A220"/>
      <c r="B220" s="1"/>
      <c r="C220" s="1">
        <v>7</v>
      </c>
      <c r="D220" s="1">
        <v>151</v>
      </c>
      <c r="E220" s="1" t="s">
        <v>170</v>
      </c>
      <c r="F220" s="1" t="str">
        <f>IF(K183&gt;M183,F183,IF(K183=M183,"Sieger HF 9",H183))</f>
        <v>MTV Vorsfelde</v>
      </c>
      <c r="G220" s="1" t="s">
        <v>59</v>
      </c>
      <c r="H220" s="1" t="str">
        <f>IF(K184&gt;M184,F184,IF(K184=M184,"Sieger HF 10",H184))</f>
        <v>U18 Team Germany 1</v>
      </c>
      <c r="I220" s="18"/>
      <c r="J220" s="29" t="str">
        <f>IF(K196&lt;M196,F196,IF(K196=M196,"Verlierer VF 3",H196))</f>
        <v>TV GH Brettorf 1</v>
      </c>
      <c r="K220" s="34">
        <v>27</v>
      </c>
      <c r="L220" s="34" t="s">
        <v>60</v>
      </c>
      <c r="M220" s="34">
        <v>18</v>
      </c>
      <c r="N220" s="1"/>
      <c r="O220" s="18"/>
      <c r="P220" s="18"/>
      <c r="Q220" s="18"/>
      <c r="R220" s="18"/>
      <c r="S220" s="18"/>
      <c r="T220" s="18"/>
      <c r="U220" s="1"/>
    </row>
    <row r="221" spans="1:21" ht="14.25">
      <c r="A221" s="6"/>
      <c r="B221" s="1"/>
      <c r="C221" s="1">
        <v>8</v>
      </c>
      <c r="D221" s="1">
        <v>152</v>
      </c>
      <c r="E221" s="1" t="s">
        <v>171</v>
      </c>
      <c r="F221" s="1" t="str">
        <f>IF(K183&lt;M183,F183,IF(K183=M183,"Verlierer HF 9",H183))</f>
        <v>SV Moslesfehn 1</v>
      </c>
      <c r="G221" s="1" t="s">
        <v>59</v>
      </c>
      <c r="H221" s="1" t="str">
        <f>IF(K184&lt;M184,F184,IF(K184=M184,"Verlierer HF 10",H184))</f>
        <v>TSV Jona 2</v>
      </c>
      <c r="I221" s="18"/>
      <c r="J221" s="1" t="str">
        <f>IF(K197&lt;M197,F197,IF(K197=M197,"Verlierer VF 4",H197))</f>
        <v>TKH</v>
      </c>
      <c r="K221" s="34">
        <v>10</v>
      </c>
      <c r="L221" s="34" t="s">
        <v>60</v>
      </c>
      <c r="M221" s="34">
        <v>20</v>
      </c>
      <c r="N221" s="1"/>
      <c r="O221" s="18"/>
      <c r="P221" s="18"/>
      <c r="Q221" s="18"/>
      <c r="R221" s="18"/>
      <c r="S221" s="18"/>
      <c r="T221" s="18"/>
      <c r="U221" s="1"/>
    </row>
    <row r="222" spans="1:21" ht="14.25">
      <c r="A222" s="6"/>
      <c r="B222" s="1"/>
      <c r="C222" s="1"/>
      <c r="D222" s="1"/>
      <c r="L222"/>
      <c r="N222" s="1"/>
      <c r="O222" s="18"/>
      <c r="P222" s="18"/>
      <c r="Q222" s="18"/>
      <c r="R222" s="18"/>
      <c r="S222" s="18"/>
      <c r="T222" s="18"/>
      <c r="U222" s="1"/>
    </row>
    <row r="223" spans="1:21" ht="14.25">
      <c r="A223" s="6" t="s">
        <v>76</v>
      </c>
      <c r="B223" s="1">
        <v>16</v>
      </c>
      <c r="C223" s="1">
        <v>1</v>
      </c>
      <c r="D223" s="1">
        <v>153</v>
      </c>
      <c r="E223" s="1" t="s">
        <v>172</v>
      </c>
      <c r="F223" s="1" t="str">
        <f>IF(K194&gt;M194,F194,IF(K194=M194,"Sieger VF 1",H194))</f>
        <v>SG Stern Kaulsdorf</v>
      </c>
      <c r="G223" s="1" t="s">
        <v>59</v>
      </c>
      <c r="H223" s="1" t="str">
        <f>IF(K196&gt;M196,F196,IF(K196=M196,"Sieger VF 3",H196))</f>
        <v>TSV Hagen 2</v>
      </c>
      <c r="I223" s="18"/>
      <c r="J223" s="29" t="str">
        <f>IF(K208&gt;M208,F208,IF(K208=M208,"Sieger HF 7",H208))</f>
        <v>VfL Kellinghusen 1</v>
      </c>
      <c r="K223" s="34">
        <v>21</v>
      </c>
      <c r="L223" s="34" t="s">
        <v>60</v>
      </c>
      <c r="M223" s="34">
        <v>20</v>
      </c>
      <c r="N223" s="1"/>
      <c r="O223" s="18"/>
      <c r="P223" s="18"/>
      <c r="Q223" s="18"/>
      <c r="R223" s="18"/>
      <c r="S223" s="18"/>
      <c r="T223" s="18"/>
      <c r="U223" s="1"/>
    </row>
    <row r="224" spans="1:21" ht="14.25">
      <c r="A224" s="6"/>
      <c r="B224" s="1"/>
      <c r="C224" s="1">
        <v>3</v>
      </c>
      <c r="D224" s="1">
        <v>154</v>
      </c>
      <c r="E224" s="1" t="s">
        <v>173</v>
      </c>
      <c r="F224" s="1" t="str">
        <f>IF(K195&gt;M195,F195,IF(K195=M195,"Sieger VF 2",H195))</f>
        <v>Ahlhorner SV 1</v>
      </c>
      <c r="G224" s="1" t="s">
        <v>59</v>
      </c>
      <c r="H224" s="1" t="str">
        <f>IF(K197&gt;M197,F197,IF(K197=M197,"Sieger VF 4",H197))</f>
        <v>U21 Team Germany 2</v>
      </c>
      <c r="I224" s="18"/>
      <c r="J224" s="1" t="str">
        <f>IF(K208&lt;M208,F208,IF(K208=M208,"Verlierer HF 7",H208))</f>
        <v>U18 Team Germany 3</v>
      </c>
      <c r="K224" s="34">
        <v>18</v>
      </c>
      <c r="L224" s="34" t="s">
        <v>60</v>
      </c>
      <c r="M224" s="34">
        <v>20</v>
      </c>
      <c r="N224" s="1"/>
      <c r="O224" s="18"/>
      <c r="P224" s="18"/>
      <c r="Q224" s="18"/>
      <c r="R224" s="18"/>
      <c r="S224" s="18"/>
      <c r="T224" s="18"/>
      <c r="U224" s="1"/>
    </row>
    <row r="225" spans="1:21" ht="14.25">
      <c r="A225"/>
      <c r="B225" s="1"/>
      <c r="C225" s="1">
        <v>5</v>
      </c>
      <c r="D225" s="1">
        <v>155</v>
      </c>
      <c r="E225" s="1" t="s">
        <v>174</v>
      </c>
      <c r="F225" s="1" t="str">
        <f>IF(K212&gt;M212,F212,IF(K212=M212,"Sieger HF 3",H212))</f>
        <v>U21 Team Germany 1</v>
      </c>
      <c r="G225" s="1" t="s">
        <v>59</v>
      </c>
      <c r="H225" s="1" t="str">
        <f>IF(K213&gt;M213,F213,IF(K213=M213,"Sieger HF 4",H213))</f>
        <v>TKH</v>
      </c>
      <c r="I225" s="18"/>
      <c r="J225" s="29" t="str">
        <f>IF(K209&gt;M209,F209,IF(K209=M209,"Sieger HF 8",H209))</f>
        <v>Leichlinger TV</v>
      </c>
      <c r="K225" s="34">
        <v>18</v>
      </c>
      <c r="L225" s="34" t="s">
        <v>60</v>
      </c>
      <c r="M225" s="34">
        <v>19</v>
      </c>
      <c r="N225" s="1"/>
      <c r="O225" s="18"/>
      <c r="P225" s="18"/>
      <c r="Q225" s="18"/>
      <c r="R225" s="18"/>
      <c r="S225" s="18"/>
      <c r="T225" s="18"/>
      <c r="U225" s="1"/>
    </row>
    <row r="226" spans="1:21" ht="14.25">
      <c r="A226" s="6"/>
      <c r="B226" s="1"/>
      <c r="C226" s="1">
        <v>6</v>
      </c>
      <c r="D226" s="1">
        <v>156</v>
      </c>
      <c r="E226" s="1" t="s">
        <v>175</v>
      </c>
      <c r="F226" s="1" t="str">
        <f>IF(K212&lt;M212,F212,IF(K212=M212,"Verlierer HF 3",H212))</f>
        <v>TV GH Brettorf 1</v>
      </c>
      <c r="G226" s="1" t="s">
        <v>59</v>
      </c>
      <c r="H226" s="1" t="str">
        <f>IF(K213&lt;M213,F213,IF(K213=M213,"Verlierer HF 4",H213))</f>
        <v>VfK Berlin 1</v>
      </c>
      <c r="I226" s="18"/>
      <c r="J226" s="1" t="str">
        <f>IF(K209&lt;M209,F209,IF(K209=M209,"Verlierer HF 8",H209))</f>
        <v>TV GH Brettorf 2</v>
      </c>
      <c r="K226" s="34">
        <v>17</v>
      </c>
      <c r="L226" s="34" t="s">
        <v>60</v>
      </c>
      <c r="M226" s="34">
        <v>20</v>
      </c>
      <c r="N226"/>
      <c r="O226" s="18"/>
      <c r="P226" s="18"/>
      <c r="Q226" s="18"/>
      <c r="R226" s="18"/>
      <c r="S226" s="18"/>
      <c r="T226" s="18"/>
      <c r="U226" s="1"/>
    </row>
    <row r="227" spans="1:21" ht="14.25">
      <c r="A227" s="6"/>
      <c r="B227" s="1"/>
      <c r="C227" s="1">
        <v>7</v>
      </c>
      <c r="D227" s="1">
        <v>157</v>
      </c>
      <c r="E227" s="1" t="s">
        <v>176</v>
      </c>
      <c r="F227" s="1" t="str">
        <f>IF(K206&gt;M206,F206,IF(K206=M206,"Sieger HF 5",H206))</f>
        <v>SV Düdenbüttel</v>
      </c>
      <c r="G227" s="1" t="s">
        <v>59</v>
      </c>
      <c r="H227" s="1" t="str">
        <f>IF(K207&gt;M207,F207,IF(K207=M207,"Sieger HF 6",H207))</f>
        <v>TSV Jona 1</v>
      </c>
      <c r="I227" s="18"/>
      <c r="J227" s="29" t="str">
        <f>IF(K183&gt;M183,F183,IF(K183=M183,"Sieger HF 9",H183))</f>
        <v>MTV Vorsfelde</v>
      </c>
      <c r="K227" s="34">
        <v>13</v>
      </c>
      <c r="L227" s="34" t="s">
        <v>60</v>
      </c>
      <c r="M227" s="34">
        <v>16</v>
      </c>
      <c r="N227" s="1"/>
      <c r="O227" s="18"/>
      <c r="P227" s="18"/>
      <c r="Q227" s="18"/>
      <c r="R227" s="18"/>
      <c r="S227" s="18"/>
      <c r="T227" s="18"/>
      <c r="U227" s="1"/>
    </row>
    <row r="228" spans="1:21" ht="14.25">
      <c r="A228" s="6"/>
      <c r="B228" s="1"/>
      <c r="C228" s="1">
        <v>8</v>
      </c>
      <c r="D228" s="1">
        <v>158</v>
      </c>
      <c r="E228" s="1" t="s">
        <v>177</v>
      </c>
      <c r="F228" s="1" t="str">
        <f>IF(K206&lt;M206,F206,IF(K206=M206,"Verlierer HF 5",H206))</f>
        <v>TV Voerde</v>
      </c>
      <c r="G228" s="1" t="s">
        <v>59</v>
      </c>
      <c r="H228" s="1" t="str">
        <f>IF(K207&lt;M207,F207,IF(K207=M207,"Verlierer HF 6",H207))</f>
        <v>U18 Team Germany 2</v>
      </c>
      <c r="I228" s="18"/>
      <c r="J228" s="29" t="str">
        <f>IF(K183&lt;M183,F183,IF(K183=M183,"Verlierer HF 9",H183))</f>
        <v>SV Moslesfehn 1</v>
      </c>
      <c r="K228" s="34">
        <v>16</v>
      </c>
      <c r="L228" s="34" t="s">
        <v>60</v>
      </c>
      <c r="M228" s="34">
        <v>20</v>
      </c>
      <c r="N228" s="1"/>
      <c r="O228" s="18"/>
      <c r="P228" s="18"/>
      <c r="Q228" s="18"/>
      <c r="R228" s="18"/>
      <c r="S228" s="18"/>
      <c r="T228" s="18"/>
      <c r="U228" s="1"/>
    </row>
    <row r="229" spans="1:21" ht="14.25">
      <c r="A229" s="6"/>
      <c r="B229" s="1"/>
      <c r="C229" s="1"/>
      <c r="D229" s="1"/>
      <c r="L229"/>
      <c r="N229" s="1"/>
      <c r="O229" s="18"/>
      <c r="P229" s="18"/>
      <c r="Q229" s="18"/>
      <c r="R229" s="18"/>
      <c r="S229" s="18"/>
      <c r="T229" s="18"/>
      <c r="U229" s="1"/>
    </row>
    <row r="230" spans="1:21" ht="14.25">
      <c r="A230" s="6">
        <v>0.67013888888888884</v>
      </c>
      <c r="B230" s="1">
        <v>18</v>
      </c>
      <c r="C230" s="1">
        <v>1</v>
      </c>
      <c r="D230" s="1">
        <v>159</v>
      </c>
      <c r="E230" s="1" t="s">
        <v>178</v>
      </c>
      <c r="F230" s="1" t="str">
        <f>IF(K223&gt;M223,F223,IF(K223=M223,"Sieger HF 1",H223))</f>
        <v>SG Stern Kaulsdorf</v>
      </c>
      <c r="G230" s="1" t="s">
        <v>59</v>
      </c>
      <c r="H230" s="1" t="str">
        <f>IF(K224&gt;M224,F224,IF(K224=M224,"Sieger HF 2",H224))</f>
        <v>U21 Team Germany 2</v>
      </c>
      <c r="I230" s="18"/>
      <c r="J230" s="1" t="s">
        <v>48</v>
      </c>
      <c r="K230" s="34">
        <v>16</v>
      </c>
      <c r="L230" s="34" t="s">
        <v>60</v>
      </c>
      <c r="M230" s="34">
        <v>19</v>
      </c>
      <c r="N230" s="1"/>
      <c r="O230" s="18"/>
      <c r="P230" s="18"/>
      <c r="Q230" s="18"/>
      <c r="R230" s="18"/>
      <c r="S230" s="18"/>
      <c r="T230" s="18"/>
      <c r="U230" s="1"/>
    </row>
    <row r="231" spans="1:21" ht="14.25">
      <c r="A231" s="6"/>
      <c r="B231" s="1"/>
      <c r="C231" s="1">
        <v>3</v>
      </c>
      <c r="D231" s="1">
        <v>160</v>
      </c>
      <c r="E231" s="1" t="s">
        <v>179</v>
      </c>
      <c r="F231" s="1" t="str">
        <f>IF(K223&lt;M223,F223,IF(K223=M223,"Verlierer HF 1",H223))</f>
        <v>TSV Hagen 2</v>
      </c>
      <c r="G231" s="1" t="s">
        <v>59</v>
      </c>
      <c r="H231" s="1" t="str">
        <f>IF(K224&lt;M224,F224,IF(K224=M224,"Verlierer HF 2",H224))</f>
        <v>Ahlhorner SV 1</v>
      </c>
      <c r="I231" s="18"/>
      <c r="J231" s="1" t="str">
        <f>IF(K206&lt;M206,F206,IF(K206=M206,"Verlierer HF 5",H206))</f>
        <v>TV Voerde</v>
      </c>
      <c r="K231" s="34">
        <v>19</v>
      </c>
      <c r="L231" s="34" t="s">
        <v>60</v>
      </c>
      <c r="M231" s="34">
        <v>16</v>
      </c>
      <c r="N231" s="1"/>
      <c r="O231" s="18"/>
      <c r="P231" s="18"/>
      <c r="Q231" s="18"/>
      <c r="R231" s="18"/>
      <c r="S231" s="18"/>
      <c r="T231" s="18"/>
      <c r="U231" s="1"/>
    </row>
    <row r="232" spans="1:21" ht="14.25">
      <c r="A232" s="6"/>
      <c r="B232" s="1"/>
      <c r="C232" s="1"/>
      <c r="D232" s="1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8"/>
      <c r="P232" s="18"/>
      <c r="Q232" s="18"/>
      <c r="R232" s="18"/>
      <c r="S232" s="18"/>
      <c r="T232" s="18"/>
      <c r="U232" s="1"/>
    </row>
    <row r="233" spans="1:21" ht="12.75" customHeight="1">
      <c r="A233" s="6"/>
      <c r="B233" s="1"/>
      <c r="C233" s="1"/>
      <c r="D233" s="1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8"/>
      <c r="P233" s="18"/>
      <c r="Q233" s="18"/>
      <c r="R233" s="18"/>
      <c r="S233" s="18"/>
      <c r="T233" s="18"/>
      <c r="U233" s="1"/>
    </row>
    <row r="234" spans="1:21" ht="14.25">
      <c r="A234" s="6"/>
      <c r="B234" s="1"/>
      <c r="C234" s="1"/>
      <c r="D234" s="1"/>
      <c r="E234" s="45"/>
      <c r="F234" s="46"/>
      <c r="G234" s="46"/>
      <c r="H234" s="47" t="s">
        <v>180</v>
      </c>
      <c r="I234" s="48"/>
      <c r="J234" s="46"/>
      <c r="K234" s="46"/>
      <c r="L234" s="49"/>
      <c r="M234" s="1"/>
      <c r="N234" s="1"/>
      <c r="O234" s="18"/>
      <c r="P234" s="18"/>
      <c r="Q234" s="18"/>
      <c r="R234" s="18"/>
      <c r="S234" s="18"/>
      <c r="T234" s="18"/>
      <c r="U234" s="1"/>
    </row>
    <row r="235" spans="1:21" ht="14.25">
      <c r="A235" s="6"/>
      <c r="B235" s="1"/>
      <c r="C235" s="1"/>
      <c r="D235" s="1"/>
      <c r="E235" s="50"/>
      <c r="F235" s="51"/>
      <c r="G235" s="51"/>
      <c r="H235" s="51"/>
      <c r="I235" s="52"/>
      <c r="J235" s="51"/>
      <c r="K235" s="51"/>
      <c r="L235" s="53"/>
      <c r="M235" s="1"/>
      <c r="N235" s="1"/>
      <c r="O235" s="18"/>
      <c r="P235" s="18"/>
      <c r="Q235" s="18"/>
      <c r="R235" s="18"/>
      <c r="S235" s="18"/>
      <c r="T235" s="18"/>
      <c r="U235" s="1"/>
    </row>
    <row r="236" spans="1:21" ht="14.25">
      <c r="A236" s="6"/>
      <c r="B236" s="1"/>
      <c r="C236" s="1"/>
      <c r="D236" s="1"/>
      <c r="E236" s="54">
        <v>1</v>
      </c>
      <c r="F236" s="51" t="str">
        <f>IF(K230&gt;M230,F230,IF(K230=M230," ",H230))</f>
        <v>U21 Team Germany 2</v>
      </c>
      <c r="G236" s="51"/>
      <c r="H236" s="52"/>
      <c r="I236" s="55">
        <v>21</v>
      </c>
      <c r="J236" s="51" t="str">
        <f>IF(K214&gt;M214,F214,IF(K214=M214," ",H214))</f>
        <v>TSV Essel</v>
      </c>
      <c r="K236" s="51"/>
      <c r="L236" s="53"/>
      <c r="M236" s="1"/>
      <c r="N236" s="1"/>
      <c r="O236" s="18"/>
      <c r="P236" s="18"/>
      <c r="Q236" s="18"/>
      <c r="R236" s="18"/>
      <c r="S236" s="18"/>
      <c r="T236" s="18"/>
      <c r="U236" s="1"/>
    </row>
    <row r="237" spans="1:21" ht="14.25">
      <c r="A237" s="6"/>
      <c r="B237" s="1"/>
      <c r="C237" s="1"/>
      <c r="D237" s="1"/>
      <c r="E237" s="54">
        <v>2</v>
      </c>
      <c r="F237" s="51" t="str">
        <f>IF(K230&lt;M230,F230,IF(K230=M230," ",H230))</f>
        <v>SG Stern Kaulsdorf</v>
      </c>
      <c r="G237" s="51"/>
      <c r="H237" s="52"/>
      <c r="I237" s="55">
        <v>22</v>
      </c>
      <c r="J237" s="51" t="str">
        <f>IF(K214&lt;M214,F214,IF(K214=M214," ",H214))</f>
        <v>DJK Süd Berlin</v>
      </c>
      <c r="K237" s="51"/>
      <c r="L237" s="53"/>
      <c r="M237" s="1"/>
      <c r="N237" s="1"/>
      <c r="O237" s="18"/>
      <c r="P237" s="18"/>
      <c r="Q237" s="18"/>
      <c r="R237" s="18"/>
      <c r="S237" s="18"/>
      <c r="T237" s="18"/>
      <c r="U237" s="1"/>
    </row>
    <row r="238" spans="1:21" ht="14.25">
      <c r="A238" s="6"/>
      <c r="B238" s="1"/>
      <c r="C238" s="1"/>
      <c r="D238" s="1"/>
      <c r="E238" s="54">
        <v>3</v>
      </c>
      <c r="F238" s="51" t="str">
        <f>IF(K231&gt;M231,F231,IF(K231=M231," ",H231))</f>
        <v>TSV Hagen 2</v>
      </c>
      <c r="G238" s="51"/>
      <c r="H238" s="52"/>
      <c r="I238" s="55">
        <v>23</v>
      </c>
      <c r="J238" s="51" t="str">
        <f>IF(K215&gt;M215,F215,IF(K215=M215," ",H215))</f>
        <v>TSV Hagen 1</v>
      </c>
      <c r="K238" s="51"/>
      <c r="L238" s="53"/>
      <c r="M238" s="1"/>
      <c r="N238" s="1"/>
      <c r="O238" s="18"/>
      <c r="P238" s="18"/>
      <c r="Q238" s="18"/>
      <c r="R238" s="18"/>
      <c r="S238" s="18"/>
      <c r="T238" s="18"/>
      <c r="U238" s="1"/>
    </row>
    <row r="239" spans="1:21" ht="14.25">
      <c r="A239" s="6"/>
      <c r="B239" s="1"/>
      <c r="C239" s="1"/>
      <c r="D239" s="1"/>
      <c r="E239" s="54">
        <v>4</v>
      </c>
      <c r="F239" s="51" t="str">
        <f>IF(K231&lt;M231,F231,IF(K231=M231," ",H231))</f>
        <v>Ahlhorner SV 1</v>
      </c>
      <c r="G239" s="51"/>
      <c r="H239" s="52"/>
      <c r="I239" s="55">
        <v>24</v>
      </c>
      <c r="J239" s="51" t="str">
        <f>IF(K215&lt;M215,F215,IF(K215=M215," ",H215))</f>
        <v>Langebrücker BSV</v>
      </c>
      <c r="K239" s="51"/>
      <c r="L239" s="53"/>
      <c r="M239" s="1"/>
      <c r="N239" s="1"/>
      <c r="O239" s="18"/>
      <c r="P239" s="18"/>
      <c r="Q239" s="18"/>
      <c r="R239" s="18"/>
      <c r="S239" s="18"/>
      <c r="T239" s="18"/>
      <c r="U239" s="1"/>
    </row>
    <row r="240" spans="1:21" ht="14.25">
      <c r="A240" s="6"/>
      <c r="B240" s="1"/>
      <c r="C240" s="1"/>
      <c r="D240" s="1"/>
      <c r="E240" s="54">
        <v>5</v>
      </c>
      <c r="F240" s="51" t="str">
        <f>IF(K225&gt;M225,F225,IF(K225=M225," ",H225))</f>
        <v>TKH</v>
      </c>
      <c r="G240" s="51"/>
      <c r="H240" s="52"/>
      <c r="I240" s="55">
        <v>25</v>
      </c>
      <c r="J240" s="51" t="str">
        <f>IF(K216&gt;M216,F216,IF(K216=M216," ",H216))</f>
        <v>SV Armstorf</v>
      </c>
      <c r="K240" s="51"/>
      <c r="L240" s="53"/>
      <c r="M240" s="1"/>
      <c r="N240" s="1"/>
      <c r="O240" s="18"/>
      <c r="P240" s="18"/>
      <c r="Q240" s="18"/>
      <c r="R240" s="18"/>
      <c r="S240" s="18"/>
      <c r="T240" s="18"/>
      <c r="U240" s="1"/>
    </row>
    <row r="241" spans="1:21" ht="14.25">
      <c r="A241" s="6"/>
      <c r="B241" s="1"/>
      <c r="C241" s="1"/>
      <c r="D241" s="1"/>
      <c r="E241" s="54">
        <v>6</v>
      </c>
      <c r="F241" s="51" t="str">
        <f>IF(K225&lt;M225,F225,IF(K225=M225," ",H225))</f>
        <v>U21 Team Germany 1</v>
      </c>
      <c r="G241" s="51"/>
      <c r="H241" s="52"/>
      <c r="I241" s="55">
        <v>26</v>
      </c>
      <c r="J241" s="51" t="str">
        <f>IF(K216&lt;M216,F216,IF(K216=M216," ",H216))</f>
        <v>TuS Dahlbruch</v>
      </c>
      <c r="K241" s="51"/>
      <c r="L241" s="53"/>
      <c r="M241" s="1"/>
      <c r="N241" s="1"/>
      <c r="O241" s="18"/>
      <c r="P241" s="18"/>
      <c r="Q241" s="18"/>
      <c r="R241" s="18"/>
      <c r="S241" s="18"/>
      <c r="T241" s="18"/>
      <c r="U241" s="1"/>
    </row>
    <row r="242" spans="1:21" ht="14.25">
      <c r="A242" s="6"/>
      <c r="B242" s="1"/>
      <c r="C242" s="1"/>
      <c r="D242" s="1"/>
      <c r="E242" s="54">
        <v>7</v>
      </c>
      <c r="F242" s="51" t="str">
        <f>IF(K226&gt;M226,F226,IF(K226=M226," ",H226))</f>
        <v>VfK Berlin 1</v>
      </c>
      <c r="G242" s="51"/>
      <c r="H242" s="52"/>
      <c r="I242" s="55">
        <v>27</v>
      </c>
      <c r="J242" s="51" t="str">
        <f>IF(K210&gt;M210,F210,IF(K210=M210," ",H210))</f>
        <v>TuS Bothfeld</v>
      </c>
      <c r="K242" s="51"/>
      <c r="L242" s="53"/>
      <c r="M242" s="1"/>
      <c r="N242" s="1"/>
      <c r="O242" s="18"/>
      <c r="P242" s="18"/>
      <c r="Q242" s="18"/>
      <c r="R242" s="18"/>
      <c r="S242" s="18"/>
      <c r="T242" s="18"/>
      <c r="U242" s="1"/>
    </row>
    <row r="243" spans="1:21" ht="14.25">
      <c r="A243" s="6"/>
      <c r="B243" s="1"/>
      <c r="C243" s="1"/>
      <c r="D243" s="1"/>
      <c r="E243" s="54">
        <v>8</v>
      </c>
      <c r="F243" s="51" t="str">
        <f>IF(K226&lt;M226,F226,IF(K226=M226," ",H226))</f>
        <v>TV GH Brettorf 1</v>
      </c>
      <c r="G243" s="51"/>
      <c r="H243" s="52"/>
      <c r="I243" s="55">
        <v>28</v>
      </c>
      <c r="J243" s="51" t="str">
        <f>IF(K210&lt;M210,F210,IF(K210=M210," ",H210))</f>
        <v>TuS Spenge</v>
      </c>
      <c r="K243" s="51"/>
      <c r="L243" s="53"/>
      <c r="M243" s="1"/>
      <c r="N243" s="1"/>
      <c r="O243" s="18"/>
      <c r="P243" s="18"/>
      <c r="Q243" s="18"/>
      <c r="R243" s="18"/>
      <c r="S243" s="1"/>
    </row>
    <row r="244" spans="1:21" ht="14.25">
      <c r="A244" s="6"/>
      <c r="B244" s="1"/>
      <c r="C244" s="1"/>
      <c r="D244" s="1"/>
      <c r="E244" s="54">
        <v>9</v>
      </c>
      <c r="F244" s="51" t="str">
        <f>IF(K227&gt;M227,F227,IF(K227=M227," ",H227))</f>
        <v>TSV Jona 1</v>
      </c>
      <c r="G244" s="51"/>
      <c r="H244" s="52"/>
      <c r="I244" s="55">
        <v>29</v>
      </c>
      <c r="J244" s="51" t="str">
        <f>IF(K199&gt;M199,F199,IF(K199=M199," ",H199))</f>
        <v>SV Moslesfehn 2</v>
      </c>
      <c r="K244" s="51"/>
      <c r="L244" s="53"/>
      <c r="M244" s="1"/>
      <c r="N244" s="1"/>
      <c r="O244" s="18"/>
      <c r="P244" s="18"/>
      <c r="Q244" s="18"/>
      <c r="R244" s="18"/>
      <c r="S244" s="1"/>
    </row>
    <row r="245" spans="1:21" ht="14.25">
      <c r="A245" s="6"/>
      <c r="B245" s="1"/>
      <c r="C245" s="1"/>
      <c r="D245" s="1"/>
      <c r="E245" s="54">
        <v>10</v>
      </c>
      <c r="F245" s="51" t="str">
        <f>IF(K227&lt;M227,F227,IF(K227=M227," ",H227))</f>
        <v>SV Düdenbüttel</v>
      </c>
      <c r="G245" s="51"/>
      <c r="H245" s="52"/>
      <c r="I245" s="55">
        <v>30</v>
      </c>
      <c r="J245" s="51" t="str">
        <f>IF(K199&lt;M199,F199,IF(K199=M199," ",H199))</f>
        <v>Wardenburger TV</v>
      </c>
      <c r="K245" s="51"/>
      <c r="L245" s="53"/>
      <c r="M245" s="1"/>
      <c r="N245" s="1"/>
      <c r="O245" s="18"/>
      <c r="P245" s="18"/>
      <c r="Q245" s="18"/>
      <c r="R245" s="18"/>
      <c r="S245" s="1"/>
    </row>
    <row r="246" spans="1:21" ht="14.25">
      <c r="A246" s="6"/>
      <c r="B246" s="1"/>
      <c r="C246" s="1"/>
      <c r="D246" s="1"/>
      <c r="E246" s="54">
        <v>11</v>
      </c>
      <c r="F246" s="51" t="str">
        <f>IF(K228&gt;M228,F228,IF(K228=M228," ",H228))</f>
        <v>U18 Team Germany 2</v>
      </c>
      <c r="G246" s="51"/>
      <c r="H246" s="52"/>
      <c r="I246" s="55">
        <v>31</v>
      </c>
      <c r="J246" s="51" t="str">
        <f>IF(K200&gt;M200,F200,IF(K200=M200," ",H200))</f>
        <v>TuS Empelde</v>
      </c>
      <c r="K246" s="51"/>
      <c r="L246" s="53"/>
      <c r="M246" s="1"/>
      <c r="N246" s="1"/>
      <c r="O246" s="18"/>
      <c r="P246" s="18"/>
      <c r="Q246" s="18"/>
      <c r="R246" s="18"/>
      <c r="S246" s="1"/>
    </row>
    <row r="247" spans="1:21" ht="14.25">
      <c r="A247" s="6"/>
      <c r="B247" s="1"/>
      <c r="C247" s="1"/>
      <c r="D247" s="1"/>
      <c r="E247" s="54">
        <v>12</v>
      </c>
      <c r="F247" s="51" t="str">
        <f>IF(K228&lt;M228,F228,IF(K228=M228," ",H228))</f>
        <v>TV Voerde</v>
      </c>
      <c r="G247" s="51"/>
      <c r="H247" s="52"/>
      <c r="I247" s="55">
        <v>32</v>
      </c>
      <c r="J247" s="51" t="str">
        <f>IF(K200&lt;M200,F200,IF(K200=M200," ",H200))</f>
        <v>Güstrower SC 09</v>
      </c>
      <c r="K247" s="51"/>
      <c r="L247" s="53"/>
      <c r="M247" s="1"/>
      <c r="N247" s="1"/>
      <c r="O247" s="18"/>
      <c r="P247" s="18"/>
      <c r="Q247" s="18"/>
      <c r="R247" s="18"/>
      <c r="S247" s="1"/>
    </row>
    <row r="248" spans="1:21" ht="14.25">
      <c r="A248" s="6"/>
      <c r="B248" s="1"/>
      <c r="C248" s="1"/>
      <c r="D248" s="1"/>
      <c r="E248" s="54">
        <v>13</v>
      </c>
      <c r="F248" s="51" t="str">
        <f>IF(K218&gt;M218,F218,IF(K218=M218," ",H218))</f>
        <v>Leichlinger TV</v>
      </c>
      <c r="G248" s="51"/>
      <c r="H248" s="52"/>
      <c r="I248" s="55">
        <v>33</v>
      </c>
      <c r="J248" s="51" t="str">
        <f>IF(K201&gt;M201,F201,IF(K201=M201," ",H201))</f>
        <v>TV Böblingen</v>
      </c>
      <c r="K248" s="51"/>
      <c r="L248" s="53"/>
      <c r="M248" s="1"/>
      <c r="N248" s="1"/>
      <c r="O248" s="18"/>
      <c r="P248" s="18"/>
      <c r="Q248" s="18"/>
      <c r="R248" s="18"/>
      <c r="S248" s="1"/>
    </row>
    <row r="249" spans="1:21" ht="14.25">
      <c r="A249" s="6"/>
      <c r="B249" s="1"/>
      <c r="C249" s="1"/>
      <c r="D249" s="1"/>
      <c r="E249" s="54">
        <v>14</v>
      </c>
      <c r="F249" s="51" t="str">
        <f>IF(K218&lt;M218,F218,IF(K218=M218," ",H218))</f>
        <v>VfL Kellinghusen 1</v>
      </c>
      <c r="G249" s="51"/>
      <c r="H249" s="52"/>
      <c r="I249" s="55">
        <v>34</v>
      </c>
      <c r="J249" s="51" t="str">
        <f>IF(K201&lt;M201,F201,IF(K201=M201," ",H201))</f>
        <v>Lemwerder TV</v>
      </c>
      <c r="K249" s="51"/>
      <c r="L249" s="53"/>
      <c r="M249" s="1"/>
      <c r="N249" s="1"/>
      <c r="O249" s="18"/>
      <c r="P249" s="18"/>
      <c r="Q249" s="18"/>
      <c r="R249" s="18"/>
      <c r="S249" s="1"/>
    </row>
    <row r="250" spans="1:21" ht="14.25">
      <c r="A250" s="6"/>
      <c r="B250" s="1"/>
      <c r="C250" s="1"/>
      <c r="D250" s="1"/>
      <c r="E250" s="54">
        <v>15</v>
      </c>
      <c r="F250" s="51" t="str">
        <f>IF(K219&gt;M219,F219,IF(K219=M219," ",H219))</f>
        <v>U18 Team Germany 3</v>
      </c>
      <c r="G250" s="51"/>
      <c r="H250" s="52"/>
      <c r="I250" s="55">
        <v>35</v>
      </c>
      <c r="J250" s="51" t="str">
        <f>IF(K202&gt;M202,F202,IF(K202=M202," ",H202))</f>
        <v>TSV Burgdorf</v>
      </c>
      <c r="K250" s="51"/>
      <c r="L250" s="53"/>
      <c r="M250" s="1"/>
      <c r="N250" s="1"/>
      <c r="O250" s="18"/>
      <c r="P250" s="18"/>
      <c r="Q250" s="18"/>
      <c r="R250" s="18"/>
      <c r="S250" s="1"/>
    </row>
    <row r="251" spans="1:21" ht="14.25">
      <c r="A251" s="6"/>
      <c r="B251" s="1"/>
      <c r="C251" s="1"/>
      <c r="D251" s="1"/>
      <c r="E251" s="54">
        <v>16</v>
      </c>
      <c r="F251" s="51" t="str">
        <f>IF(K219&lt;M219,F219,IF(K219=M219," ",H219))</f>
        <v>TV GH Brettorf 2</v>
      </c>
      <c r="G251" s="51"/>
      <c r="H251" s="52"/>
      <c r="I251" s="55">
        <v>36</v>
      </c>
      <c r="J251" s="51" t="str">
        <f>IF(K202&lt;M202,F202,IF(K202=M202," ",H202))</f>
        <v>VfL Kellinghusen 2</v>
      </c>
      <c r="K251" s="51"/>
      <c r="L251" s="53"/>
      <c r="M251" s="1"/>
      <c r="N251" s="1"/>
      <c r="O251" s="18"/>
      <c r="P251" s="18"/>
      <c r="Q251" s="18"/>
      <c r="R251" s="18"/>
      <c r="S251" s="1"/>
    </row>
    <row r="252" spans="1:21" ht="14.25">
      <c r="A252" s="6"/>
      <c r="B252" s="1"/>
      <c r="C252" s="1"/>
      <c r="D252" s="1"/>
      <c r="E252" s="54">
        <v>17</v>
      </c>
      <c r="F252" s="51" t="str">
        <f>IF(K220&gt;M220,F220,IF(K220=M220," ",H220))</f>
        <v>MTV Vorsfelde</v>
      </c>
      <c r="G252" s="51"/>
      <c r="H252" s="52"/>
      <c r="I252" s="55">
        <v>37</v>
      </c>
      <c r="J252" s="51" t="str">
        <f>IF(K203&gt;M203,F203,IF(K203=M203," ",H203))</f>
        <v>Ahlhorner SV 2</v>
      </c>
      <c r="K252" s="51"/>
      <c r="L252" s="53"/>
      <c r="M252" s="1"/>
      <c r="N252" s="1"/>
      <c r="O252" s="18"/>
      <c r="P252" s="18"/>
      <c r="Q252" s="18"/>
      <c r="R252" s="18"/>
      <c r="S252" s="1"/>
    </row>
    <row r="253" spans="1:21" ht="14.25">
      <c r="A253" s="6"/>
      <c r="B253" s="1"/>
      <c r="C253" s="1"/>
      <c r="D253" s="1"/>
      <c r="E253" s="54">
        <v>18</v>
      </c>
      <c r="F253" s="51" t="str">
        <f>IF(K220&lt;M220,F220,IF(K220=M220," ",H220))</f>
        <v>U18 Team Germany 1</v>
      </c>
      <c r="G253" s="51"/>
      <c r="H253" s="52"/>
      <c r="I253" s="55">
        <v>38</v>
      </c>
      <c r="J253" s="51" t="str">
        <f>IF(K203&lt;M203,F203,IF(K203=M203," ",H203))</f>
        <v>TSV Bardowick</v>
      </c>
      <c r="K253" s="51"/>
      <c r="L253" s="53"/>
      <c r="M253" s="1"/>
      <c r="N253" s="1"/>
      <c r="O253" s="18"/>
      <c r="P253" s="18"/>
      <c r="Q253" s="18"/>
      <c r="R253" s="18"/>
      <c r="S253" s="1"/>
    </row>
    <row r="254" spans="1:21" ht="14.25">
      <c r="A254" s="6"/>
      <c r="B254" s="1"/>
      <c r="C254" s="1"/>
      <c r="D254" s="1"/>
      <c r="E254" s="54">
        <v>19</v>
      </c>
      <c r="F254" s="51" t="str">
        <f>IF(K221&gt;M221,F221,IF(K221=M221," ",H221))</f>
        <v>TSV Jona 2</v>
      </c>
      <c r="G254" s="51"/>
      <c r="H254" s="52"/>
      <c r="I254" s="55">
        <v>39</v>
      </c>
      <c r="J254" s="51" t="str">
        <f>IF(K204&gt;M204,F204,IF(K204=M204," ",H204))</f>
        <v>TSV Schülp</v>
      </c>
      <c r="K254" s="51"/>
      <c r="L254" s="53"/>
      <c r="M254" s="1"/>
      <c r="N254" s="1"/>
      <c r="O254" s="18"/>
      <c r="P254" s="18"/>
      <c r="Q254" s="18"/>
      <c r="R254" s="18"/>
      <c r="S254" s="1"/>
    </row>
    <row r="255" spans="1:21" ht="14.25">
      <c r="A255" s="6"/>
      <c r="B255" s="1"/>
      <c r="C255" s="1"/>
      <c r="D255" s="1"/>
      <c r="E255" s="56">
        <v>20</v>
      </c>
      <c r="F255" s="57" t="str">
        <f>IF(K221&lt;M221,F221,IF(K221=M221," ",H221))</f>
        <v>SV Moslesfehn 1</v>
      </c>
      <c r="G255" s="57"/>
      <c r="H255" s="58"/>
      <c r="I255" s="59">
        <v>40</v>
      </c>
      <c r="J255" s="57" t="str">
        <f>IF(K204&lt;M204,F204,IF(K204=M204," ",H204))</f>
        <v>MTV Diepenau</v>
      </c>
      <c r="K255" s="57"/>
      <c r="L255" s="60"/>
      <c r="M255" s="1"/>
      <c r="N255" s="1"/>
      <c r="O255" s="18"/>
      <c r="P255" s="18"/>
      <c r="Q255" s="18"/>
      <c r="R255" s="18"/>
      <c r="S255" s="1"/>
    </row>
    <row r="256" spans="1:21" ht="14.25">
      <c r="A256" s="6"/>
      <c r="B256" s="1"/>
      <c r="C256" s="1"/>
      <c r="D256" s="1"/>
      <c r="L256"/>
      <c r="M256" s="1"/>
      <c r="N256" s="1"/>
      <c r="O256" s="18"/>
      <c r="P256" s="18"/>
      <c r="Q256" s="18"/>
      <c r="R256" s="18"/>
      <c r="S256" s="1"/>
    </row>
    <row r="257" spans="1:19" ht="14.25">
      <c r="A257" s="6"/>
      <c r="B257" s="1"/>
      <c r="C257" s="1"/>
      <c r="D257" s="1"/>
      <c r="E257" s="12"/>
      <c r="F257" s="12"/>
      <c r="G257" s="1"/>
      <c r="H257" s="1"/>
      <c r="I257" s="18"/>
      <c r="J257" s="1"/>
      <c r="K257" s="1"/>
      <c r="L257" s="1"/>
      <c r="M257" s="1"/>
      <c r="N257" s="1"/>
      <c r="O257" s="18"/>
      <c r="P257" s="18"/>
      <c r="Q257" s="18"/>
      <c r="R257" s="18"/>
      <c r="S257" s="1"/>
    </row>
    <row r="258" spans="1:19" ht="14.25">
      <c r="A258" s="6"/>
      <c r="B258" s="1"/>
      <c r="C258" s="1"/>
      <c r="D258" s="1"/>
      <c r="G258" s="1"/>
      <c r="H258" s="1"/>
      <c r="I258" s="18"/>
      <c r="J258" s="1"/>
      <c r="K258" s="1"/>
      <c r="L258" s="1"/>
      <c r="M258" s="1"/>
      <c r="N258" s="1"/>
      <c r="O258" s="18"/>
      <c r="P258" s="18"/>
      <c r="Q258" s="18"/>
      <c r="R258" s="18"/>
      <c r="S258" s="1"/>
    </row>
    <row r="259" spans="1:19" ht="14.25">
      <c r="A259" s="6"/>
      <c r="B259" s="1"/>
      <c r="C259" s="1"/>
      <c r="D259" s="1"/>
      <c r="G259" s="1"/>
      <c r="H259" s="1"/>
      <c r="I259" s="18"/>
      <c r="J259" s="1"/>
      <c r="K259" s="1"/>
      <c r="L259" s="1"/>
      <c r="M259" s="1"/>
      <c r="N259" s="1"/>
      <c r="O259" s="18"/>
      <c r="P259" s="18"/>
      <c r="Q259" s="18"/>
      <c r="R259" s="18"/>
      <c r="S259" s="1"/>
    </row>
    <row r="260" spans="1:19" ht="14.25">
      <c r="A260" s="6"/>
      <c r="B260" s="1"/>
      <c r="C260" s="1"/>
      <c r="D260" s="1"/>
      <c r="G260" s="1"/>
      <c r="H260" s="1"/>
      <c r="I260" s="18"/>
      <c r="J260" s="1"/>
      <c r="K260" s="1"/>
      <c r="L260" s="1"/>
      <c r="M260" s="1"/>
      <c r="N260" s="1"/>
      <c r="O260" s="18"/>
      <c r="P260" s="18"/>
      <c r="Q260" s="18"/>
      <c r="R260" s="18"/>
      <c r="S260" s="1"/>
    </row>
    <row r="261" spans="1:19" ht="14.25">
      <c r="A261" s="6"/>
      <c r="B261" s="1"/>
      <c r="C261" s="1"/>
      <c r="D261" s="1"/>
      <c r="G261" s="1"/>
      <c r="H261" s="1"/>
      <c r="I261" s="18"/>
      <c r="J261" s="1"/>
      <c r="K261" s="1"/>
      <c r="L261" s="1"/>
      <c r="M261" s="1"/>
      <c r="N261" s="1"/>
      <c r="O261" s="18"/>
      <c r="P261" s="18"/>
      <c r="Q261" s="18"/>
      <c r="R261" s="18"/>
      <c r="S261" s="1"/>
    </row>
    <row r="262" spans="1:19" ht="14.25">
      <c r="A262" s="6"/>
      <c r="B262" s="1"/>
      <c r="C262" s="1"/>
      <c r="D262" s="1"/>
      <c r="G262" s="1"/>
      <c r="H262" s="1"/>
      <c r="I262" s="18"/>
      <c r="J262" s="1"/>
      <c r="K262" s="1"/>
      <c r="L262" s="1"/>
      <c r="M262" s="1"/>
      <c r="N262" s="1"/>
      <c r="O262" s="18"/>
      <c r="P262" s="18"/>
      <c r="Q262" s="18"/>
      <c r="R262" s="18"/>
      <c r="S262" s="1"/>
    </row>
    <row r="263" spans="1:19" ht="14.25">
      <c r="A263" s="6"/>
      <c r="B263" s="1"/>
      <c r="C263" s="1"/>
      <c r="D263" s="1"/>
      <c r="G263" s="1"/>
      <c r="H263" s="1"/>
      <c r="I263" s="18"/>
      <c r="J263" s="1"/>
      <c r="K263" s="1"/>
      <c r="L263" s="1"/>
      <c r="M263" s="1"/>
      <c r="N263" s="1"/>
      <c r="O263" s="18"/>
      <c r="P263" s="18"/>
      <c r="Q263" s="18"/>
      <c r="R263" s="18"/>
      <c r="S263" s="1"/>
    </row>
    <row r="264" spans="1:19" ht="14.25">
      <c r="A264" s="6"/>
      <c r="B264" s="1"/>
      <c r="C264" s="1"/>
      <c r="D264" s="1"/>
      <c r="G264" s="1"/>
      <c r="H264" s="1"/>
      <c r="I264" s="18"/>
      <c r="J264" s="1"/>
      <c r="K264" s="1"/>
      <c r="L264" s="1"/>
      <c r="M264" s="1"/>
      <c r="N264" s="1"/>
      <c r="O264" s="18"/>
      <c r="P264" s="18"/>
      <c r="Q264" s="18"/>
      <c r="R264" s="18"/>
      <c r="S264" s="1"/>
    </row>
    <row r="265" spans="1:19" ht="14.25">
      <c r="A265" s="6"/>
      <c r="B265" s="1"/>
      <c r="C265" s="1"/>
      <c r="D265" s="1"/>
      <c r="G265" s="1"/>
      <c r="H265" s="1"/>
      <c r="I265" s="18"/>
      <c r="J265" s="1"/>
      <c r="K265" s="1"/>
      <c r="L265" s="1"/>
      <c r="M265" s="1"/>
      <c r="N265" s="1"/>
      <c r="O265" s="18"/>
      <c r="P265" s="18"/>
      <c r="Q265" s="18"/>
      <c r="R265" s="18"/>
      <c r="S265" s="1"/>
    </row>
    <row r="266" spans="1:19" ht="14.25">
      <c r="A266" s="6"/>
      <c r="B266" s="1"/>
      <c r="C266" s="1"/>
      <c r="D266" s="1"/>
      <c r="G266" s="1"/>
      <c r="H266" s="1"/>
      <c r="I266" s="18"/>
      <c r="J266" s="1"/>
      <c r="K266" s="1"/>
      <c r="L266" s="1"/>
      <c r="M266" s="1"/>
      <c r="N266" s="1"/>
      <c r="O266" s="18"/>
      <c r="P266" s="18"/>
      <c r="Q266" s="18"/>
      <c r="R266" s="18"/>
      <c r="S266" s="1"/>
    </row>
    <row r="267" spans="1:19" ht="14.25">
      <c r="A267" s="6"/>
      <c r="B267" s="1"/>
      <c r="C267" s="1"/>
      <c r="D267" s="1"/>
      <c r="G267" s="1"/>
      <c r="H267" s="1"/>
      <c r="I267" s="18"/>
      <c r="J267" s="1"/>
      <c r="K267" s="1"/>
      <c r="L267" s="1"/>
      <c r="M267" s="1"/>
      <c r="N267" s="1"/>
      <c r="O267" s="18"/>
      <c r="P267" s="18"/>
      <c r="Q267" s="18"/>
      <c r="R267" s="18"/>
      <c r="S267" s="1"/>
    </row>
    <row r="268" spans="1:19" ht="14.25">
      <c r="A268" s="6"/>
      <c r="B268" s="1"/>
      <c r="C268" s="1"/>
      <c r="D268" s="1"/>
      <c r="G268" s="1"/>
      <c r="H268" s="1"/>
      <c r="I268" s="18"/>
      <c r="J268" s="1"/>
      <c r="K268" s="1"/>
      <c r="L268" s="1"/>
      <c r="M268" s="1"/>
      <c r="N268" s="1"/>
      <c r="O268" s="18"/>
      <c r="P268" s="18"/>
      <c r="Q268" s="18"/>
      <c r="R268" s="18"/>
      <c r="S268" s="1"/>
    </row>
    <row r="269" spans="1:19" ht="14.25">
      <c r="A269" s="6"/>
      <c r="B269" s="1"/>
      <c r="C269" s="1"/>
      <c r="D269" s="1"/>
      <c r="G269" s="1"/>
      <c r="H269" s="1"/>
      <c r="I269" s="18"/>
      <c r="J269" s="1"/>
      <c r="K269" s="1"/>
      <c r="L269" s="1"/>
      <c r="M269" s="1"/>
      <c r="N269" s="1"/>
      <c r="O269" s="18"/>
      <c r="P269" s="18"/>
      <c r="Q269" s="18"/>
      <c r="R269" s="18"/>
      <c r="S269" s="1"/>
    </row>
    <row r="270" spans="1:19" ht="14.25">
      <c r="A270" s="6"/>
      <c r="B270" s="1"/>
      <c r="C270" s="1"/>
      <c r="D270" s="1"/>
      <c r="G270" s="1"/>
      <c r="H270" s="1"/>
      <c r="I270" s="18"/>
      <c r="J270" s="1"/>
      <c r="K270" s="1"/>
      <c r="L270" s="1"/>
      <c r="M270" s="1"/>
      <c r="N270" s="1"/>
      <c r="O270" s="18"/>
      <c r="P270" s="18"/>
      <c r="Q270" s="18"/>
      <c r="R270" s="18"/>
      <c r="S270" s="1"/>
    </row>
    <row r="271" spans="1:19" ht="14.25">
      <c r="A271" s="6"/>
      <c r="B271" s="1"/>
      <c r="C271" s="1"/>
      <c r="D271" s="1"/>
      <c r="G271" s="1"/>
      <c r="H271" s="1"/>
      <c r="I271" s="18"/>
      <c r="J271" s="1"/>
      <c r="K271" s="1"/>
      <c r="L271" s="1"/>
      <c r="M271" s="1"/>
      <c r="N271" s="1"/>
      <c r="O271" s="18"/>
      <c r="P271" s="18"/>
      <c r="Q271" s="18"/>
      <c r="R271" s="18"/>
      <c r="S271" s="1"/>
    </row>
    <row r="272" spans="1:19" ht="14.25">
      <c r="A272" s="6"/>
      <c r="B272" s="1"/>
      <c r="C272" s="1"/>
      <c r="D272" s="1"/>
      <c r="G272" s="1"/>
      <c r="H272" s="1"/>
      <c r="I272" s="18"/>
      <c r="J272" s="1"/>
      <c r="K272" s="1"/>
      <c r="L272" s="1"/>
      <c r="M272" s="1"/>
      <c r="N272" s="1"/>
      <c r="O272" s="18"/>
      <c r="P272" s="18"/>
      <c r="Q272" s="18"/>
      <c r="R272" s="18"/>
      <c r="S272" s="1"/>
    </row>
    <row r="273" spans="1:19" ht="14.25">
      <c r="A273" s="6"/>
      <c r="B273" s="1"/>
      <c r="C273" s="1"/>
      <c r="D273" s="1"/>
      <c r="G273" s="1"/>
      <c r="H273" s="1"/>
      <c r="I273" s="18"/>
      <c r="J273" s="1"/>
      <c r="K273" s="1"/>
      <c r="L273" s="1"/>
      <c r="M273" s="1"/>
      <c r="N273" s="1"/>
      <c r="O273" s="18"/>
      <c r="P273" s="18"/>
      <c r="Q273" s="18"/>
      <c r="R273" s="18"/>
      <c r="S273" s="1"/>
    </row>
    <row r="274" spans="1:19" ht="14.25">
      <c r="A274" s="6"/>
      <c r="B274" s="7"/>
      <c r="C274" s="1"/>
      <c r="D274" s="1"/>
      <c r="G274" s="1"/>
      <c r="H274" s="1"/>
      <c r="I274" s="1"/>
      <c r="J274" s="1"/>
      <c r="K274" s="1"/>
      <c r="L274" s="1"/>
      <c r="M274" s="1"/>
      <c r="N274" s="1"/>
      <c r="O274" s="18"/>
      <c r="P274" s="18"/>
      <c r="Q274" s="18"/>
      <c r="R274" s="18"/>
      <c r="S274" s="1"/>
    </row>
    <row r="275" spans="1:19" ht="14.25">
      <c r="A275" s="6"/>
      <c r="B275" s="7"/>
      <c r="C275" s="1"/>
      <c r="D275" s="1"/>
      <c r="G275" s="1"/>
      <c r="H275" s="1"/>
      <c r="I275" s="1"/>
      <c r="J275" s="1"/>
      <c r="K275" s="1"/>
      <c r="L275" s="1"/>
      <c r="M275" s="1"/>
      <c r="N275" s="1"/>
      <c r="O275" s="18"/>
      <c r="P275" s="18"/>
      <c r="Q275" s="18"/>
      <c r="R275" s="18"/>
      <c r="S275" s="1"/>
    </row>
    <row r="276" spans="1:19" ht="14.25">
      <c r="A276" s="6"/>
      <c r="B276" s="7"/>
      <c r="C276" s="1"/>
      <c r="D276" s="1"/>
      <c r="G276" s="1"/>
      <c r="H276" s="1"/>
      <c r="I276" s="1"/>
      <c r="J276" s="1"/>
      <c r="K276" s="1"/>
      <c r="L276" s="1"/>
      <c r="M276" s="1"/>
      <c r="N276" s="1"/>
      <c r="O276" s="18"/>
      <c r="P276" s="18"/>
      <c r="Q276" s="18"/>
      <c r="R276" s="18"/>
      <c r="S276" s="1"/>
    </row>
    <row r="277" spans="1:19" ht="14.25">
      <c r="A277" s="6"/>
      <c r="B277" s="1"/>
      <c r="C277" s="1"/>
      <c r="D277" s="1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8"/>
      <c r="P277" s="18"/>
      <c r="Q277" s="18"/>
      <c r="R277" s="18"/>
      <c r="S277" s="1"/>
    </row>
    <row r="278" spans="1:19" ht="12.75" customHeight="1">
      <c r="A278" s="6"/>
      <c r="B278" s="1"/>
      <c r="C278" s="1"/>
      <c r="D278" s="1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8"/>
      <c r="P278" s="18"/>
      <c r="Q278" s="18"/>
      <c r="R278" s="18"/>
      <c r="S278" s="1"/>
    </row>
    <row r="279" spans="1:19" ht="12.75" customHeight="1">
      <c r="A279" s="6"/>
      <c r="B279" s="1"/>
      <c r="C279" s="1"/>
      <c r="D279" s="1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8"/>
      <c r="P279" s="18"/>
      <c r="Q279" s="18"/>
      <c r="R279" s="18"/>
      <c r="S279" s="1"/>
    </row>
    <row r="280" spans="1:19" ht="12.75" customHeight="1">
      <c r="A280" s="6"/>
      <c r="B280" s="1"/>
      <c r="C280" s="1"/>
      <c r="D280" s="1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8"/>
      <c r="P280" s="18"/>
      <c r="Q280" s="18"/>
      <c r="R280" s="18"/>
      <c r="S280" s="1"/>
    </row>
    <row r="281" spans="1:19" ht="12.75" customHeight="1">
      <c r="A281" s="6"/>
      <c r="B281" s="1"/>
      <c r="C281" s="1"/>
      <c r="D281" s="1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8"/>
      <c r="P281" s="18"/>
      <c r="Q281" s="18"/>
      <c r="R281" s="18"/>
      <c r="S281" s="1"/>
    </row>
    <row r="282" spans="1:19" ht="12.75" customHeight="1">
      <c r="A282" s="6"/>
      <c r="B282" s="1"/>
      <c r="C282" s="1"/>
      <c r="D282" s="1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8"/>
      <c r="P282" s="18"/>
      <c r="Q282" s="18"/>
      <c r="R282" s="18"/>
      <c r="S282" s="1"/>
    </row>
    <row r="283" spans="1:19" ht="12.75" customHeight="1">
      <c r="A283" s="6"/>
      <c r="B283" s="1"/>
      <c r="C283" s="1"/>
      <c r="D283" s="1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8"/>
      <c r="P283" s="18"/>
      <c r="Q283" s="18"/>
      <c r="R283" s="18"/>
      <c r="S283" s="1"/>
    </row>
    <row r="284" spans="1:19" ht="12.75" customHeight="1">
      <c r="A284" s="6"/>
      <c r="B284" s="1"/>
      <c r="C284" s="1"/>
      <c r="D284" s="1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8"/>
      <c r="P284" s="18"/>
      <c r="Q284" s="18"/>
      <c r="R284" s="18"/>
      <c r="S284" s="1"/>
    </row>
    <row r="285" spans="1:19" ht="12.75" customHeight="1">
      <c r="A285" s="6"/>
      <c r="B285" s="1"/>
      <c r="C285" s="1"/>
      <c r="D285" s="1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8"/>
      <c r="P285" s="18"/>
      <c r="Q285" s="18"/>
      <c r="R285" s="18"/>
      <c r="S285" s="1"/>
    </row>
    <row r="286" spans="1:19" ht="14.25">
      <c r="A286" s="6"/>
      <c r="B286" s="1"/>
      <c r="C286" s="1"/>
      <c r="D286" s="1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8"/>
      <c r="P286" s="18"/>
      <c r="Q286" s="18"/>
      <c r="R286" s="18"/>
      <c r="S286" s="1"/>
    </row>
    <row r="287" spans="1:19" ht="12.75" customHeight="1">
      <c r="A287" s="6"/>
      <c r="B287" s="1"/>
      <c r="C287" s="1"/>
      <c r="D287" s="1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8"/>
      <c r="P287" s="18"/>
      <c r="Q287" s="18"/>
      <c r="R287" s="18"/>
      <c r="S287" s="1"/>
    </row>
    <row r="288" spans="1:19" ht="12.75" customHeight="1">
      <c r="A288" s="6"/>
      <c r="B288" s="1"/>
      <c r="C288" s="1"/>
      <c r="D288" s="1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8"/>
      <c r="P288" s="18"/>
      <c r="Q288" s="18"/>
      <c r="R288" s="18"/>
      <c r="S288" s="1"/>
    </row>
    <row r="289" spans="1:19" ht="12.75" customHeight="1">
      <c r="A289" s="6"/>
      <c r="B289" s="1"/>
      <c r="C289" s="1"/>
      <c r="D289" s="1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8"/>
      <c r="P289" s="18"/>
      <c r="Q289" s="18"/>
      <c r="R289" s="18"/>
      <c r="S289" s="1"/>
    </row>
    <row r="290" spans="1:19" ht="12.75" customHeight="1">
      <c r="A290" s="6"/>
      <c r="B290" s="1"/>
      <c r="C290" s="1"/>
      <c r="D290" s="1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8"/>
      <c r="P290" s="18"/>
      <c r="Q290" s="18"/>
      <c r="R290" s="18"/>
      <c r="S290" s="1"/>
    </row>
    <row r="291" spans="1:19" ht="12.75" customHeight="1">
      <c r="A291" s="6"/>
      <c r="B291" s="1"/>
      <c r="C291" s="1"/>
      <c r="D291" s="1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8"/>
      <c r="P291" s="18"/>
      <c r="Q291" s="18"/>
      <c r="R291" s="18"/>
      <c r="S291" s="1"/>
    </row>
    <row r="292" spans="1:19" ht="12.75" customHeight="1">
      <c r="A292" s="6"/>
      <c r="B292" s="1"/>
      <c r="C292" s="1"/>
      <c r="D292" s="1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8"/>
      <c r="P292" s="18"/>
      <c r="Q292" s="18"/>
      <c r="R292" s="18"/>
      <c r="S292" s="1"/>
    </row>
    <row r="293" spans="1:19" ht="12.75" customHeight="1">
      <c r="A293" s="6"/>
      <c r="B293" s="1"/>
      <c r="C293" s="1"/>
      <c r="D293" s="1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8"/>
      <c r="P293" s="18"/>
      <c r="Q293" s="18"/>
      <c r="R293" s="18"/>
      <c r="S293" s="1"/>
    </row>
    <row r="294" spans="1:19" ht="12.75" customHeight="1">
      <c r="A294" s="6"/>
      <c r="B294" s="1"/>
      <c r="C294" s="1"/>
      <c r="D294" s="1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8"/>
      <c r="P294" s="18"/>
      <c r="Q294" s="18"/>
      <c r="R294" s="18"/>
      <c r="S294" s="1"/>
    </row>
    <row r="295" spans="1:19" ht="12.75" customHeight="1">
      <c r="A295" s="6"/>
      <c r="B295" s="1"/>
      <c r="C295" s="1"/>
      <c r="D295" s="1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8"/>
      <c r="P295" s="18"/>
      <c r="Q295" s="18"/>
      <c r="R295" s="18"/>
      <c r="S295" s="1"/>
    </row>
    <row r="296" spans="1:19" ht="12.75" customHeight="1">
      <c r="A296" s="6"/>
      <c r="B296" s="1"/>
      <c r="C296" s="1"/>
      <c r="D296" s="1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8"/>
      <c r="P296" s="18"/>
      <c r="Q296" s="18"/>
      <c r="R296" s="18"/>
      <c r="S296" s="1"/>
    </row>
    <row r="297" spans="1:19" ht="12.75" customHeight="1">
      <c r="A297" s="6"/>
      <c r="B297" s="1"/>
      <c r="C297" s="1"/>
      <c r="D297" s="1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8"/>
      <c r="P297" s="18"/>
      <c r="Q297" s="18"/>
      <c r="R297" s="18"/>
      <c r="S297" s="1"/>
    </row>
    <row r="298" spans="1:19" ht="12.75" customHeight="1">
      <c r="A298" s="6"/>
      <c r="B298" s="1"/>
      <c r="C298" s="1"/>
      <c r="D298" s="1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8"/>
      <c r="P298" s="18"/>
      <c r="Q298" s="18"/>
      <c r="R298" s="18"/>
      <c r="S298" s="1"/>
    </row>
    <row r="299" spans="1:19" ht="12.75" customHeight="1">
      <c r="A299" s="6"/>
      <c r="B299" s="1"/>
      <c r="C299" s="1"/>
      <c r="D299" s="1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8"/>
      <c r="P299" s="18"/>
      <c r="Q299" s="18"/>
      <c r="R299" s="18"/>
      <c r="S299" s="1"/>
    </row>
    <row r="300" spans="1:19" ht="12.75" customHeight="1">
      <c r="A300" s="6"/>
      <c r="B300" s="1"/>
      <c r="C300" s="1"/>
      <c r="D300" s="1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8"/>
      <c r="P300" s="18"/>
      <c r="Q300" s="18"/>
      <c r="R300" s="18"/>
      <c r="S300" s="1"/>
    </row>
    <row r="301" spans="1:19" ht="12.75" customHeight="1">
      <c r="A301" s="6"/>
      <c r="B301" s="1"/>
      <c r="C301" s="1"/>
      <c r="D301" s="1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8"/>
      <c r="P301" s="18"/>
      <c r="Q301" s="18"/>
      <c r="R301" s="18"/>
      <c r="S301" s="1"/>
    </row>
    <row r="302" spans="1:19" ht="12.75" customHeight="1">
      <c r="A302" s="6"/>
      <c r="B302" s="1"/>
      <c r="C302" s="1"/>
      <c r="D302" s="1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8"/>
      <c r="P302" s="18"/>
      <c r="Q302" s="18"/>
      <c r="R302" s="18"/>
      <c r="S302" s="1"/>
    </row>
    <row r="303" spans="1:19" ht="14.25">
      <c r="A303" s="6"/>
      <c r="B303" s="1"/>
      <c r="C303" s="1"/>
      <c r="D303" s="1"/>
      <c r="E303" s="18"/>
      <c r="F303" s="18"/>
      <c r="G303" s="18"/>
      <c r="H303" s="18"/>
      <c r="I303" s="18"/>
      <c r="J303" s="1"/>
      <c r="K303" s="1"/>
      <c r="L303" s="1"/>
      <c r="M303" s="1"/>
      <c r="N303" s="1"/>
    </row>
    <row r="304" spans="1:19" ht="12.75" customHeight="1">
      <c r="A304" s="6"/>
      <c r="B304" s="1"/>
      <c r="C304" s="1"/>
      <c r="D304" s="1"/>
      <c r="E304" s="18"/>
      <c r="F304" s="18"/>
      <c r="G304" s="18"/>
      <c r="H304" s="18"/>
      <c r="I304" s="18"/>
      <c r="J304" s="1"/>
      <c r="K304" s="1"/>
      <c r="L304" s="1"/>
      <c r="M304" s="1"/>
      <c r="N304" s="1"/>
    </row>
    <row r="305" spans="1:14" ht="12.75" customHeight="1">
      <c r="A305" s="6"/>
      <c r="B305" s="1"/>
      <c r="C305" s="1"/>
      <c r="D305" s="1"/>
      <c r="E305" s="18"/>
      <c r="F305" s="18"/>
      <c r="G305" s="18"/>
      <c r="H305" s="18"/>
      <c r="I305" s="18"/>
      <c r="J305" s="1"/>
      <c r="K305" s="1"/>
      <c r="L305" s="1"/>
      <c r="M305" s="1"/>
      <c r="N305" s="1"/>
    </row>
    <row r="1048575" ht="12.75" customHeight="1"/>
    <row r="1048576" ht="12.75" customHeight="1"/>
  </sheetData>
  <mergeCells count="3">
    <mergeCell ref="A1:C2"/>
    <mergeCell ref="F17:H17"/>
    <mergeCell ref="F134:H134"/>
  </mergeCells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76"/>
  <sheetViews>
    <sheetView workbookViewId="0"/>
  </sheetViews>
  <sheetFormatPr baseColWidth="10" defaultRowHeight="12.95" customHeight="1"/>
  <cols>
    <col min="1" max="1" width="6.375" style="78" customWidth="1"/>
    <col min="2" max="4" width="4.25" customWidth="1"/>
    <col min="5" max="5" width="8.125" customWidth="1"/>
    <col min="6" max="6" width="22.875" style="29" customWidth="1"/>
    <col min="7" max="7" width="1.625" customWidth="1"/>
    <col min="8" max="8" width="22.875" style="29" customWidth="1"/>
    <col min="9" max="9" width="2.5" customWidth="1"/>
    <col min="10" max="10" width="22.875" style="29" customWidth="1"/>
    <col min="11" max="11" width="2.625" customWidth="1"/>
    <col min="12" max="12" width="1.625" customWidth="1"/>
    <col min="13" max="13" width="2.625" customWidth="1"/>
    <col min="14" max="14" width="22.875" customWidth="1"/>
    <col min="15" max="33" width="10.75" customWidth="1"/>
    <col min="34" max="1024" width="11.875" customWidth="1"/>
  </cols>
  <sheetData>
    <row r="1" spans="1:14" ht="14.25">
      <c r="A1" s="62" t="s">
        <v>181</v>
      </c>
      <c r="B1" s="62"/>
      <c r="C1" s="62"/>
      <c r="D1" s="1"/>
      <c r="E1" s="1"/>
      <c r="F1" s="2" t="s">
        <v>1</v>
      </c>
      <c r="G1" s="3"/>
      <c r="H1" s="2" t="s">
        <v>2</v>
      </c>
      <c r="I1" s="3"/>
      <c r="J1" s="2" t="s">
        <v>3</v>
      </c>
      <c r="K1" s="3"/>
      <c r="L1" s="3"/>
      <c r="M1" s="4"/>
      <c r="N1" s="63"/>
    </row>
    <row r="2" spans="1:14" ht="14.25">
      <c r="A2" s="62"/>
      <c r="B2" s="62"/>
      <c r="C2" s="62"/>
      <c r="D2" s="1"/>
      <c r="E2" s="1"/>
      <c r="F2" s="33" t="s">
        <v>47</v>
      </c>
      <c r="G2" s="34"/>
      <c r="H2" s="33" t="s">
        <v>182</v>
      </c>
      <c r="I2" s="34"/>
      <c r="J2" s="33" t="s">
        <v>183</v>
      </c>
      <c r="K2" s="4"/>
      <c r="L2" s="4"/>
      <c r="M2" s="4"/>
      <c r="N2" s="67"/>
    </row>
    <row r="3" spans="1:14" ht="14.25">
      <c r="A3" s="6"/>
      <c r="B3" s="7"/>
      <c r="C3" s="1"/>
      <c r="D3" s="1"/>
      <c r="E3" s="1"/>
      <c r="F3" s="35" t="s">
        <v>184</v>
      </c>
      <c r="G3" s="34"/>
      <c r="H3" s="35" t="s">
        <v>19</v>
      </c>
      <c r="I3" s="34"/>
      <c r="J3" s="35" t="s">
        <v>185</v>
      </c>
      <c r="K3" s="4"/>
      <c r="L3" s="4"/>
      <c r="M3" s="4"/>
      <c r="N3" s="67"/>
    </row>
    <row r="4" spans="1:14" ht="14.25">
      <c r="A4" s="6"/>
      <c r="B4" s="7"/>
      <c r="C4" s="1"/>
      <c r="D4" s="1"/>
      <c r="E4" s="1"/>
      <c r="F4" s="35" t="s">
        <v>45</v>
      </c>
      <c r="G4" s="34"/>
      <c r="H4" s="35" t="s">
        <v>8</v>
      </c>
      <c r="I4" s="34"/>
      <c r="J4" s="35" t="s">
        <v>186</v>
      </c>
      <c r="K4" s="4"/>
      <c r="L4" s="4"/>
      <c r="M4" s="4"/>
      <c r="N4" s="67"/>
    </row>
    <row r="5" spans="1:14" ht="12.75" customHeight="1">
      <c r="A5" s="6"/>
      <c r="B5" s="7"/>
      <c r="C5" s="1"/>
      <c r="D5" s="1"/>
      <c r="E5" s="1"/>
      <c r="F5" s="35" t="s">
        <v>187</v>
      </c>
      <c r="G5" s="68"/>
      <c r="H5" s="35" t="s">
        <v>36</v>
      </c>
      <c r="I5" s="68"/>
      <c r="J5" s="35" t="s">
        <v>188</v>
      </c>
      <c r="K5" s="4"/>
      <c r="L5" s="4"/>
      <c r="M5" s="4"/>
      <c r="N5" s="67"/>
    </row>
    <row r="6" spans="1:14" ht="14.25">
      <c r="A6" s="6"/>
      <c r="B6" s="7"/>
      <c r="C6" s="1"/>
      <c r="D6" s="1"/>
      <c r="E6" s="1"/>
      <c r="F6" s="36" t="s">
        <v>20</v>
      </c>
      <c r="G6" s="34"/>
      <c r="H6" s="36" t="s">
        <v>15</v>
      </c>
      <c r="I6" s="34"/>
      <c r="J6" s="36" t="s">
        <v>22</v>
      </c>
      <c r="K6" s="4"/>
      <c r="L6" s="4"/>
      <c r="M6" s="4"/>
      <c r="N6" s="67"/>
    </row>
    <row r="7" spans="1:14" ht="12.75" customHeight="1">
      <c r="A7" s="69"/>
      <c r="B7" s="11"/>
      <c r="C7" s="11"/>
      <c r="D7" s="11"/>
      <c r="E7" s="11"/>
      <c r="F7" s="70"/>
      <c r="G7" s="34"/>
      <c r="H7" s="70"/>
      <c r="I7" s="34"/>
      <c r="J7" s="70"/>
      <c r="K7" s="14"/>
      <c r="L7" s="14"/>
      <c r="M7" s="14"/>
      <c r="N7" s="14"/>
    </row>
    <row r="8" spans="1:14" ht="14.25">
      <c r="A8" s="6"/>
      <c r="B8" s="7"/>
      <c r="C8" s="1"/>
      <c r="D8" s="1"/>
      <c r="E8" s="1"/>
      <c r="F8" s="40" t="s">
        <v>4</v>
      </c>
      <c r="G8" s="39"/>
      <c r="H8" s="40" t="s">
        <v>25</v>
      </c>
      <c r="I8" s="39"/>
      <c r="J8" s="40" t="s">
        <v>26</v>
      </c>
      <c r="K8" s="3"/>
      <c r="L8" s="3"/>
      <c r="M8" s="4"/>
      <c r="N8" s="63"/>
    </row>
    <row r="9" spans="1:14" ht="14.25">
      <c r="A9" s="6"/>
      <c r="B9" s="1"/>
      <c r="C9" s="1"/>
      <c r="D9" s="1"/>
      <c r="E9" s="1"/>
      <c r="F9" s="33" t="s">
        <v>189</v>
      </c>
      <c r="G9" s="34"/>
      <c r="H9" s="33" t="s">
        <v>9</v>
      </c>
      <c r="I9" s="34"/>
      <c r="J9" s="33" t="s">
        <v>24</v>
      </c>
      <c r="K9" s="4"/>
      <c r="L9" s="4"/>
      <c r="M9" s="4"/>
      <c r="N9" s="67"/>
    </row>
    <row r="10" spans="1:14" ht="14.25">
      <c r="A10" s="6"/>
      <c r="B10" s="7"/>
      <c r="C10" s="1"/>
      <c r="D10" s="1"/>
      <c r="E10" s="1"/>
      <c r="F10" s="35" t="s">
        <v>13</v>
      </c>
      <c r="G10" s="34"/>
      <c r="H10" s="35" t="s">
        <v>7</v>
      </c>
      <c r="I10" s="34"/>
      <c r="J10" s="35" t="s">
        <v>190</v>
      </c>
      <c r="K10" s="4"/>
      <c r="L10" s="4"/>
      <c r="M10" s="4"/>
      <c r="N10" s="67"/>
    </row>
    <row r="11" spans="1:14" ht="14.25">
      <c r="A11" s="6"/>
      <c r="B11" s="7"/>
      <c r="C11" s="1"/>
      <c r="D11" s="1"/>
      <c r="E11" s="1"/>
      <c r="F11" s="35" t="s">
        <v>33</v>
      </c>
      <c r="G11" s="34"/>
      <c r="H11" s="35" t="s">
        <v>191</v>
      </c>
      <c r="I11" s="34"/>
      <c r="J11" s="35" t="s">
        <v>192</v>
      </c>
      <c r="K11" s="4"/>
      <c r="L11" s="4"/>
      <c r="M11" s="4"/>
      <c r="N11" s="67"/>
    </row>
    <row r="12" spans="1:14" ht="14.25">
      <c r="A12" s="6"/>
      <c r="B12" s="7"/>
      <c r="C12" s="1"/>
      <c r="D12" s="1"/>
      <c r="E12" s="1"/>
      <c r="F12" s="35" t="s">
        <v>193</v>
      </c>
      <c r="G12" s="34"/>
      <c r="H12" s="35" t="s">
        <v>35</v>
      </c>
      <c r="I12" s="34"/>
      <c r="J12" s="35" t="s">
        <v>34</v>
      </c>
      <c r="K12" s="4"/>
      <c r="L12" s="4"/>
      <c r="M12" s="4"/>
      <c r="N12" s="67"/>
    </row>
    <row r="13" spans="1:14" ht="14.25">
      <c r="A13" s="71"/>
      <c r="B13" s="20"/>
      <c r="C13" s="21"/>
      <c r="D13" s="21"/>
      <c r="E13" s="21"/>
      <c r="F13" s="36" t="s">
        <v>46</v>
      </c>
      <c r="G13" s="34"/>
      <c r="H13" s="36" t="s">
        <v>194</v>
      </c>
      <c r="I13" s="34"/>
      <c r="J13" s="36" t="s">
        <v>195</v>
      </c>
      <c r="K13" s="4"/>
      <c r="L13" s="4"/>
      <c r="M13" s="4"/>
      <c r="N13" s="67"/>
    </row>
    <row r="14" spans="1:14" ht="14.25">
      <c r="A14" s="71"/>
      <c r="B14" s="20"/>
      <c r="C14" s="21"/>
      <c r="D14" s="21"/>
      <c r="E14" s="21"/>
      <c r="F14" s="67"/>
      <c r="G14" s="4"/>
      <c r="H14" s="67"/>
      <c r="I14" s="4"/>
      <c r="J14" s="67"/>
      <c r="K14" s="4"/>
      <c r="L14" s="4"/>
      <c r="M14" s="4"/>
      <c r="N14" s="67"/>
    </row>
    <row r="15" spans="1:14" ht="14.25">
      <c r="A15" s="23" t="s">
        <v>49</v>
      </c>
      <c r="B15" s="12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</row>
    <row r="16" spans="1:14" ht="14.25">
      <c r="A16" s="22"/>
      <c r="B16" s="21"/>
      <c r="C16" s="12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</row>
    <row r="17" spans="1:14" ht="14.25">
      <c r="A17" s="22" t="s">
        <v>50</v>
      </c>
      <c r="B17" s="21" t="s">
        <v>51</v>
      </c>
      <c r="C17" s="21" t="s">
        <v>52</v>
      </c>
      <c r="D17" s="21" t="s">
        <v>53</v>
      </c>
      <c r="E17" s="21" t="s">
        <v>54</v>
      </c>
      <c r="F17" s="64" t="s">
        <v>55</v>
      </c>
      <c r="G17" s="64"/>
      <c r="H17" s="64"/>
      <c r="I17" s="24"/>
      <c r="J17" s="25" t="s">
        <v>56</v>
      </c>
      <c r="K17" s="4"/>
      <c r="L17" s="4"/>
      <c r="M17" s="4"/>
      <c r="N17" s="4"/>
    </row>
    <row r="18" spans="1:14" ht="14.25">
      <c r="A18" s="6"/>
      <c r="B18" s="1"/>
      <c r="C18" s="1"/>
      <c r="D18" s="1"/>
      <c r="E18" s="1"/>
      <c r="F18" s="26"/>
      <c r="G18" s="26"/>
      <c r="H18" s="26"/>
      <c r="I18" s="4"/>
      <c r="J18" s="4"/>
      <c r="K18" s="4"/>
      <c r="L18" s="4"/>
      <c r="M18" s="4"/>
      <c r="N18" s="4"/>
    </row>
    <row r="19" spans="1:14" ht="14.25">
      <c r="A19" s="6" t="s">
        <v>57</v>
      </c>
      <c r="B19" s="1">
        <v>1</v>
      </c>
      <c r="C19" s="1">
        <v>1</v>
      </c>
      <c r="D19" s="1">
        <v>1</v>
      </c>
      <c r="E19" s="1" t="s">
        <v>58</v>
      </c>
      <c r="F19" s="27" t="str">
        <f>F2</f>
        <v>TV Voerde</v>
      </c>
      <c r="G19" s="27" t="s">
        <v>59</v>
      </c>
      <c r="H19" s="27" t="str">
        <f>F3</f>
        <v>TSV Bardowick 2</v>
      </c>
      <c r="I19" s="1"/>
      <c r="J19" s="1" t="str">
        <f>F6</f>
        <v>TSV Schülp</v>
      </c>
      <c r="K19" s="1">
        <v>27</v>
      </c>
      <c r="L19" s="1" t="s">
        <v>60</v>
      </c>
      <c r="M19" s="1">
        <v>11</v>
      </c>
      <c r="N19" s="1"/>
    </row>
    <row r="20" spans="1:14" ht="14.25">
      <c r="A20" s="6"/>
      <c r="B20" s="1"/>
      <c r="C20" s="1">
        <v>2</v>
      </c>
      <c r="D20" s="1">
        <v>2</v>
      </c>
      <c r="E20" s="1" t="s">
        <v>58</v>
      </c>
      <c r="F20" s="27" t="str">
        <f>F4</f>
        <v>TV GH Brettorf 1</v>
      </c>
      <c r="G20" s="27" t="s">
        <v>59</v>
      </c>
      <c r="H20" s="27" t="str">
        <f>F5</f>
        <v>TKH 2</v>
      </c>
      <c r="I20" s="1"/>
      <c r="J20" s="1" t="str">
        <f>F6</f>
        <v>TSV Schülp</v>
      </c>
      <c r="K20" s="1">
        <v>17</v>
      </c>
      <c r="L20" s="1" t="s">
        <v>60</v>
      </c>
      <c r="M20" s="1">
        <v>19</v>
      </c>
      <c r="N20" s="1"/>
    </row>
    <row r="21" spans="1:14" ht="14.25">
      <c r="A21" s="6"/>
      <c r="B21" s="1"/>
      <c r="C21" s="1">
        <v>3</v>
      </c>
      <c r="D21" s="1">
        <v>3</v>
      </c>
      <c r="E21" s="1" t="s">
        <v>61</v>
      </c>
      <c r="F21" s="1" t="str">
        <f>H2</f>
        <v>TuS Döhlen</v>
      </c>
      <c r="G21" s="1" t="s">
        <v>59</v>
      </c>
      <c r="H21" s="1" t="str">
        <f>H3</f>
        <v>TuS Spenge</v>
      </c>
      <c r="I21" s="1"/>
      <c r="J21" s="1" t="str">
        <f>H6</f>
        <v>SV Moslesfehn 1</v>
      </c>
      <c r="K21" s="1">
        <v>13</v>
      </c>
      <c r="L21" s="1" t="s">
        <v>60</v>
      </c>
      <c r="M21" s="1">
        <v>19</v>
      </c>
      <c r="N21" s="1"/>
    </row>
    <row r="22" spans="1:14" ht="14.25">
      <c r="A22" s="6"/>
      <c r="B22" s="1"/>
      <c r="C22" s="1">
        <v>4</v>
      </c>
      <c r="D22" s="1">
        <v>4</v>
      </c>
      <c r="E22" s="1" t="s">
        <v>61</v>
      </c>
      <c r="F22" s="27" t="str">
        <f>H4</f>
        <v>U18 Team Germany 1</v>
      </c>
      <c r="G22" s="27" t="s">
        <v>59</v>
      </c>
      <c r="H22" s="27" t="str">
        <f>H5</f>
        <v>Lemwerder TV</v>
      </c>
      <c r="I22" s="1"/>
      <c r="J22" s="1" t="str">
        <f>H6</f>
        <v>SV Moslesfehn 1</v>
      </c>
      <c r="K22" s="1">
        <v>22</v>
      </c>
      <c r="L22" s="1" t="s">
        <v>60</v>
      </c>
      <c r="M22" s="1">
        <v>16</v>
      </c>
      <c r="N22" s="1"/>
    </row>
    <row r="23" spans="1:14" ht="14.25">
      <c r="A23" s="6"/>
      <c r="B23" s="1"/>
      <c r="C23" s="1"/>
      <c r="D23" s="1"/>
      <c r="E23" s="1"/>
      <c r="F23" s="27"/>
      <c r="G23" s="27"/>
      <c r="H23" s="27"/>
      <c r="I23" s="1"/>
      <c r="J23" s="1"/>
      <c r="K23" s="1"/>
      <c r="L23" s="1"/>
      <c r="M23" s="1"/>
      <c r="N23" s="1"/>
    </row>
    <row r="24" spans="1:14" ht="14.25">
      <c r="A24" s="6" t="s">
        <v>62</v>
      </c>
      <c r="B24" s="1">
        <v>2</v>
      </c>
      <c r="C24" s="1">
        <v>1</v>
      </c>
      <c r="D24" s="1">
        <v>5</v>
      </c>
      <c r="E24" s="1" t="s">
        <v>63</v>
      </c>
      <c r="F24" s="27" t="str">
        <f>J2</f>
        <v>TKH 3</v>
      </c>
      <c r="G24" s="27" t="s">
        <v>59</v>
      </c>
      <c r="H24" s="27" t="str">
        <f>J3</f>
        <v>TSV B. Leverkusen</v>
      </c>
      <c r="I24" s="1"/>
      <c r="J24" s="1" t="str">
        <f>J6</f>
        <v>Ahlhorner SV 1</v>
      </c>
      <c r="K24" s="1">
        <v>19</v>
      </c>
      <c r="L24" s="1" t="s">
        <v>60</v>
      </c>
      <c r="M24" s="1">
        <v>22</v>
      </c>
      <c r="N24" s="1"/>
    </row>
    <row r="25" spans="1:14" ht="14.25">
      <c r="A25" s="6"/>
      <c r="B25" s="1"/>
      <c r="C25" s="1">
        <v>2</v>
      </c>
      <c r="D25" s="1">
        <v>6</v>
      </c>
      <c r="E25" s="1" t="s">
        <v>63</v>
      </c>
      <c r="F25" s="27" t="str">
        <f>J4</f>
        <v>VfK 01 Berlin</v>
      </c>
      <c r="G25" s="27" t="s">
        <v>59</v>
      </c>
      <c r="H25" s="27" t="str">
        <f>J5</f>
        <v>TSV Hagenah</v>
      </c>
      <c r="I25" s="1"/>
      <c r="J25" s="1" t="str">
        <f>J6</f>
        <v>Ahlhorner SV 1</v>
      </c>
      <c r="K25" s="1">
        <v>19</v>
      </c>
      <c r="L25" s="1" t="s">
        <v>60</v>
      </c>
      <c r="M25" s="1">
        <v>17</v>
      </c>
      <c r="N25" s="1"/>
    </row>
    <row r="26" spans="1:14" ht="14.25">
      <c r="A26" s="6"/>
      <c r="B26" s="1"/>
      <c r="C26" s="1">
        <v>3</v>
      </c>
      <c r="D26" s="1">
        <v>7</v>
      </c>
      <c r="E26" s="1" t="s">
        <v>64</v>
      </c>
      <c r="F26" s="27" t="str">
        <f>F9</f>
        <v>Hammer SC 08</v>
      </c>
      <c r="G26" s="27" t="s">
        <v>59</v>
      </c>
      <c r="H26" s="27" t="str">
        <f>F10</f>
        <v>TV GH Brettorf 2</v>
      </c>
      <c r="I26" s="1"/>
      <c r="J26" s="1" t="str">
        <f>F13</f>
        <v>VfL Kellinghusen 1</v>
      </c>
      <c r="K26" s="1">
        <v>21</v>
      </c>
      <c r="L26" s="1" t="s">
        <v>60</v>
      </c>
      <c r="M26" s="1">
        <v>15</v>
      </c>
      <c r="N26" s="1"/>
    </row>
    <row r="27" spans="1:14" ht="14.25">
      <c r="A27" s="6"/>
      <c r="B27" s="1"/>
      <c r="C27" s="1">
        <v>4</v>
      </c>
      <c r="D27" s="1">
        <v>8</v>
      </c>
      <c r="E27" s="1" t="s">
        <v>64</v>
      </c>
      <c r="F27" s="1" t="str">
        <f>F11</f>
        <v>U18 Team Germany 2</v>
      </c>
      <c r="G27" s="1" t="s">
        <v>59</v>
      </c>
      <c r="H27" s="1" t="str">
        <f>F12</f>
        <v>TSV Bardowick 1</v>
      </c>
      <c r="I27" s="1"/>
      <c r="J27" s="1" t="str">
        <f>F13</f>
        <v>VfL Kellinghusen 1</v>
      </c>
      <c r="K27" s="1">
        <v>16</v>
      </c>
      <c r="L27" s="1" t="s">
        <v>60</v>
      </c>
      <c r="M27" s="1">
        <v>16</v>
      </c>
      <c r="N27" s="1"/>
    </row>
    <row r="28" spans="1:14" ht="14.25">
      <c r="A28" s="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>
      <c r="A29" s="6" t="s">
        <v>65</v>
      </c>
      <c r="B29" s="1">
        <v>3</v>
      </c>
      <c r="C29" s="1">
        <v>1</v>
      </c>
      <c r="D29" s="1">
        <v>9</v>
      </c>
      <c r="E29" s="1" t="s">
        <v>68</v>
      </c>
      <c r="F29" s="27" t="str">
        <f>H9</f>
        <v>VfL Kellinghusen 2</v>
      </c>
      <c r="G29" s="27" t="s">
        <v>59</v>
      </c>
      <c r="H29" s="27" t="str">
        <f>H10</f>
        <v>TV Böblingen</v>
      </c>
      <c r="I29" s="1"/>
      <c r="J29" s="1" t="str">
        <f>H13</f>
        <v>TV J. Schneverdingen</v>
      </c>
      <c r="K29" s="1">
        <v>24</v>
      </c>
      <c r="L29" s="1" t="s">
        <v>60</v>
      </c>
      <c r="M29" s="1">
        <v>22</v>
      </c>
      <c r="N29" s="1"/>
    </row>
    <row r="30" spans="1:14" ht="14.25">
      <c r="A30" s="6"/>
      <c r="B30" s="1"/>
      <c r="C30" s="1">
        <v>2</v>
      </c>
      <c r="D30" s="1">
        <v>10</v>
      </c>
      <c r="E30" s="1" t="s">
        <v>68</v>
      </c>
      <c r="F30" s="27" t="str">
        <f>H11</f>
        <v>TKH 1</v>
      </c>
      <c r="G30" s="27" t="s">
        <v>59</v>
      </c>
      <c r="H30" s="27" t="str">
        <f>H12</f>
        <v>SV Moslesfehn 2</v>
      </c>
      <c r="I30" s="1"/>
      <c r="J30" s="1" t="str">
        <f>H13</f>
        <v>TV J. Schneverdingen</v>
      </c>
      <c r="K30" s="1">
        <v>19</v>
      </c>
      <c r="L30" s="1" t="s">
        <v>60</v>
      </c>
      <c r="M30" s="1">
        <v>16</v>
      </c>
      <c r="N30" s="1"/>
    </row>
    <row r="31" spans="1:14" ht="14.25">
      <c r="A31" s="6"/>
      <c r="B31" s="1"/>
      <c r="C31" s="1">
        <v>3</v>
      </c>
      <c r="D31" s="1">
        <v>11</v>
      </c>
      <c r="E31" s="1" t="s">
        <v>69</v>
      </c>
      <c r="F31" s="27" t="str">
        <f>J9</f>
        <v>SG Stern Kaulsdorf</v>
      </c>
      <c r="G31" s="27" t="s">
        <v>59</v>
      </c>
      <c r="H31" s="27" t="str">
        <f>J10</f>
        <v>SCE Gliesmarode</v>
      </c>
      <c r="I31" s="1"/>
      <c r="J31" s="1" t="str">
        <f>J13</f>
        <v>MTSV Selsingen</v>
      </c>
      <c r="K31" s="1">
        <v>24</v>
      </c>
      <c r="L31" s="1" t="s">
        <v>60</v>
      </c>
      <c r="M31" s="1">
        <v>12</v>
      </c>
      <c r="N31" s="1"/>
    </row>
    <row r="32" spans="1:14" ht="14.25">
      <c r="A32" s="6"/>
      <c r="B32" s="1"/>
      <c r="C32" s="1">
        <v>4</v>
      </c>
      <c r="D32" s="1">
        <v>12</v>
      </c>
      <c r="E32" s="1" t="s">
        <v>69</v>
      </c>
      <c r="F32" s="27" t="str">
        <f>J11</f>
        <v>MTV Hammah</v>
      </c>
      <c r="G32" s="27" t="s">
        <v>59</v>
      </c>
      <c r="H32" s="27" t="str">
        <f>J12</f>
        <v>Ahlhorner SV 2</v>
      </c>
      <c r="I32" s="1"/>
      <c r="J32" s="1" t="str">
        <f>J13</f>
        <v>MTSV Selsingen</v>
      </c>
      <c r="K32" s="1">
        <v>16</v>
      </c>
      <c r="L32" s="1" t="s">
        <v>60</v>
      </c>
      <c r="M32" s="1">
        <v>15</v>
      </c>
      <c r="N32" s="1"/>
    </row>
    <row r="33" spans="1:14" ht="14.25">
      <c r="A33" s="6"/>
      <c r="B33" s="1"/>
      <c r="C33" s="1"/>
      <c r="D33" s="1"/>
      <c r="E33" s="1"/>
      <c r="F33" s="27"/>
      <c r="G33" s="27"/>
      <c r="H33" s="27"/>
      <c r="I33" s="1"/>
      <c r="J33" s="1"/>
      <c r="K33" s="1"/>
      <c r="L33" s="1"/>
      <c r="M33" s="1"/>
      <c r="N33" s="1"/>
    </row>
    <row r="34" spans="1:14" ht="14.25">
      <c r="A34" s="6" t="s">
        <v>66</v>
      </c>
      <c r="B34" s="1">
        <v>4</v>
      </c>
      <c r="C34" s="1">
        <v>1</v>
      </c>
      <c r="D34" s="1">
        <v>13</v>
      </c>
      <c r="E34" s="1" t="s">
        <v>58</v>
      </c>
      <c r="F34" s="1" t="str">
        <f>F6</f>
        <v>TSV Schülp</v>
      </c>
      <c r="G34" s="1" t="s">
        <v>59</v>
      </c>
      <c r="H34" s="1" t="str">
        <f>F2</f>
        <v>TV Voerde</v>
      </c>
      <c r="I34" s="1"/>
      <c r="J34" s="1" t="str">
        <f>F5</f>
        <v>TKH 2</v>
      </c>
      <c r="K34" s="1">
        <v>24</v>
      </c>
      <c r="L34" s="1" t="s">
        <v>60</v>
      </c>
      <c r="M34" s="1">
        <v>15</v>
      </c>
      <c r="N34" s="1"/>
    </row>
    <row r="35" spans="1:14" ht="14.25">
      <c r="A35" s="6"/>
      <c r="B35" s="1"/>
      <c r="C35" s="1">
        <v>2</v>
      </c>
      <c r="D35" s="1">
        <v>14</v>
      </c>
      <c r="E35" s="1" t="s">
        <v>58</v>
      </c>
      <c r="F35" s="27" t="str">
        <f>F3</f>
        <v>TSV Bardowick 2</v>
      </c>
      <c r="G35" s="27" t="s">
        <v>59</v>
      </c>
      <c r="H35" s="27" t="str">
        <f>F4</f>
        <v>TV GH Brettorf 1</v>
      </c>
      <c r="I35" s="1"/>
      <c r="J35" s="1" t="str">
        <f>F5</f>
        <v>TKH 2</v>
      </c>
      <c r="K35" s="1">
        <v>11</v>
      </c>
      <c r="L35" s="1" t="s">
        <v>60</v>
      </c>
      <c r="M35" s="1">
        <v>20</v>
      </c>
      <c r="N35" s="1"/>
    </row>
    <row r="36" spans="1:14" ht="14.25">
      <c r="A36" s="6"/>
      <c r="B36" s="1"/>
      <c r="C36" s="1">
        <v>3</v>
      </c>
      <c r="D36" s="1">
        <v>15</v>
      </c>
      <c r="E36" s="1" t="s">
        <v>61</v>
      </c>
      <c r="F36" s="27" t="str">
        <f>H6</f>
        <v>SV Moslesfehn 1</v>
      </c>
      <c r="G36" s="27" t="s">
        <v>59</v>
      </c>
      <c r="H36" s="27" t="str">
        <f>H2</f>
        <v>TuS Döhlen</v>
      </c>
      <c r="I36" s="1"/>
      <c r="J36" s="1" t="str">
        <f>H5</f>
        <v>Lemwerder TV</v>
      </c>
      <c r="K36" s="1">
        <v>25</v>
      </c>
      <c r="L36" s="1" t="s">
        <v>60</v>
      </c>
      <c r="M36" s="1">
        <v>13</v>
      </c>
      <c r="N36" s="1"/>
    </row>
    <row r="37" spans="1:14" ht="14.25">
      <c r="A37" s="6"/>
      <c r="B37" s="1"/>
      <c r="C37" s="1">
        <v>4</v>
      </c>
      <c r="D37" s="1">
        <v>16</v>
      </c>
      <c r="E37" s="1" t="s">
        <v>61</v>
      </c>
      <c r="F37" s="27" t="str">
        <f>H3</f>
        <v>TuS Spenge</v>
      </c>
      <c r="G37" s="27" t="s">
        <v>59</v>
      </c>
      <c r="H37" s="27" t="str">
        <f>H4</f>
        <v>U18 Team Germany 1</v>
      </c>
      <c r="I37" s="1"/>
      <c r="J37" s="1" t="str">
        <f>H5</f>
        <v>Lemwerder TV</v>
      </c>
      <c r="K37" s="1">
        <v>17</v>
      </c>
      <c r="L37" s="1" t="s">
        <v>60</v>
      </c>
      <c r="M37" s="1">
        <v>21</v>
      </c>
      <c r="N37" s="1"/>
    </row>
    <row r="38" spans="1:14" ht="14.25">
      <c r="A38" s="6"/>
      <c r="B38" s="1"/>
      <c r="C38" s="1"/>
      <c r="D38" s="1"/>
      <c r="E38" s="1"/>
      <c r="F38" s="27"/>
      <c r="G38" s="27"/>
      <c r="H38" s="27"/>
      <c r="I38" s="1"/>
      <c r="J38" s="1"/>
      <c r="K38" s="1"/>
      <c r="L38" s="1"/>
      <c r="M38" s="1"/>
      <c r="N38" s="1"/>
    </row>
    <row r="39" spans="1:14" ht="14.25">
      <c r="A39" s="6" t="s">
        <v>67</v>
      </c>
      <c r="B39" s="1">
        <v>5</v>
      </c>
      <c r="C39" s="1">
        <v>1</v>
      </c>
      <c r="D39" s="1">
        <v>17</v>
      </c>
      <c r="E39" s="1" t="s">
        <v>63</v>
      </c>
      <c r="F39" s="27" t="str">
        <f>J6</f>
        <v>Ahlhorner SV 1</v>
      </c>
      <c r="G39" s="27" t="s">
        <v>59</v>
      </c>
      <c r="H39" s="27" t="str">
        <f>J2</f>
        <v>TKH 3</v>
      </c>
      <c r="I39" s="1"/>
      <c r="J39" s="1" t="str">
        <f>J5</f>
        <v>TSV Hagenah</v>
      </c>
      <c r="K39" s="1">
        <v>29</v>
      </c>
      <c r="L39" s="1" t="s">
        <v>60</v>
      </c>
      <c r="M39" s="1">
        <v>12</v>
      </c>
      <c r="N39" s="1"/>
    </row>
    <row r="40" spans="1:14" ht="14.25">
      <c r="A40" s="6"/>
      <c r="B40" s="1"/>
      <c r="C40" s="1">
        <v>2</v>
      </c>
      <c r="D40" s="1">
        <v>18</v>
      </c>
      <c r="E40" s="1" t="s">
        <v>63</v>
      </c>
      <c r="F40" s="1" t="str">
        <f>J3</f>
        <v>TSV B. Leverkusen</v>
      </c>
      <c r="G40" s="1" t="s">
        <v>59</v>
      </c>
      <c r="H40" s="1" t="str">
        <f>J4</f>
        <v>VfK 01 Berlin</v>
      </c>
      <c r="I40" s="1"/>
      <c r="J40" s="1" t="str">
        <f>J5</f>
        <v>TSV Hagenah</v>
      </c>
      <c r="K40" s="1">
        <v>15</v>
      </c>
      <c r="L40" s="1" t="s">
        <v>60</v>
      </c>
      <c r="M40" s="1">
        <v>23</v>
      </c>
      <c r="N40" s="1"/>
    </row>
    <row r="41" spans="1:14" ht="14.25">
      <c r="A41" s="6"/>
      <c r="B41" s="1"/>
      <c r="C41" s="1">
        <v>3</v>
      </c>
      <c r="D41" s="1">
        <v>19</v>
      </c>
      <c r="E41" s="1" t="s">
        <v>64</v>
      </c>
      <c r="F41" s="27" t="str">
        <f>F13</f>
        <v>VfL Kellinghusen 1</v>
      </c>
      <c r="G41" s="27" t="s">
        <v>59</v>
      </c>
      <c r="H41" s="27" t="str">
        <f>F9</f>
        <v>Hammer SC 08</v>
      </c>
      <c r="I41" s="1"/>
      <c r="J41" s="1" t="str">
        <f>F12</f>
        <v>TSV Bardowick 1</v>
      </c>
      <c r="K41" s="1">
        <v>18</v>
      </c>
      <c r="L41" s="1" t="s">
        <v>60</v>
      </c>
      <c r="M41" s="1">
        <v>19</v>
      </c>
      <c r="N41" s="1"/>
    </row>
    <row r="42" spans="1:14" ht="14.25">
      <c r="A42" s="6"/>
      <c r="B42" s="1"/>
      <c r="C42" s="1">
        <v>4</v>
      </c>
      <c r="D42" s="1">
        <v>20</v>
      </c>
      <c r="E42" s="1" t="s">
        <v>64</v>
      </c>
      <c r="F42" s="27" t="str">
        <f>F10</f>
        <v>TV GH Brettorf 2</v>
      </c>
      <c r="G42" s="27" t="s">
        <v>59</v>
      </c>
      <c r="H42" s="27" t="str">
        <f>F11</f>
        <v>U18 Team Germany 2</v>
      </c>
      <c r="I42" s="1"/>
      <c r="J42" s="1" t="str">
        <f>F12</f>
        <v>TSV Bardowick 1</v>
      </c>
      <c r="K42" s="1">
        <v>13</v>
      </c>
      <c r="L42" s="1" t="s">
        <v>60</v>
      </c>
      <c r="M42" s="1">
        <v>25</v>
      </c>
      <c r="N42" s="1"/>
    </row>
    <row r="43" spans="1:14" ht="14.25">
      <c r="A43" s="6"/>
      <c r="B43" s="1"/>
      <c r="C43" s="1"/>
      <c r="D43" s="1"/>
      <c r="E43" s="1"/>
      <c r="F43" s="27"/>
      <c r="G43" s="27"/>
      <c r="H43" s="27"/>
      <c r="I43" s="1"/>
      <c r="J43" s="1"/>
      <c r="K43" s="1"/>
      <c r="L43" s="1"/>
      <c r="M43" s="1"/>
      <c r="N43" s="1"/>
    </row>
    <row r="44" spans="1:14" ht="14.25">
      <c r="A44" s="6" t="s">
        <v>70</v>
      </c>
      <c r="B44" s="1">
        <v>6</v>
      </c>
      <c r="C44" s="1">
        <v>1</v>
      </c>
      <c r="D44" s="1">
        <v>21</v>
      </c>
      <c r="E44" s="1" t="s">
        <v>68</v>
      </c>
      <c r="F44" s="27" t="str">
        <f>H13</f>
        <v>TV J. Schneverdingen</v>
      </c>
      <c r="G44" s="27" t="s">
        <v>59</v>
      </c>
      <c r="H44" s="27" t="str">
        <f>H9</f>
        <v>VfL Kellinghusen 2</v>
      </c>
      <c r="I44" s="1"/>
      <c r="J44" s="1" t="str">
        <f>H12</f>
        <v>SV Moslesfehn 2</v>
      </c>
      <c r="K44" s="1">
        <v>22</v>
      </c>
      <c r="L44" s="1" t="s">
        <v>60</v>
      </c>
      <c r="M44" s="1">
        <v>19</v>
      </c>
      <c r="N44" s="1"/>
    </row>
    <row r="45" spans="1:14" ht="14.25">
      <c r="A45" s="6"/>
      <c r="B45" s="1"/>
      <c r="C45" s="1">
        <v>2</v>
      </c>
      <c r="D45" s="1">
        <v>22</v>
      </c>
      <c r="E45" s="1" t="s">
        <v>68</v>
      </c>
      <c r="F45" s="27" t="str">
        <f>H10</f>
        <v>TV Böblingen</v>
      </c>
      <c r="G45" s="27" t="s">
        <v>59</v>
      </c>
      <c r="H45" s="27" t="str">
        <f>H11</f>
        <v>TKH 1</v>
      </c>
      <c r="I45" s="1"/>
      <c r="J45" s="1" t="str">
        <f>H12</f>
        <v>SV Moslesfehn 2</v>
      </c>
      <c r="K45" s="1">
        <v>16</v>
      </c>
      <c r="L45" s="1" t="s">
        <v>60</v>
      </c>
      <c r="M45" s="1">
        <v>30</v>
      </c>
      <c r="N45" s="1"/>
    </row>
    <row r="46" spans="1:14" ht="14.25">
      <c r="A46" s="6"/>
      <c r="B46" s="1"/>
      <c r="C46" s="1">
        <v>3</v>
      </c>
      <c r="D46" s="1">
        <v>23</v>
      </c>
      <c r="E46" s="1" t="s">
        <v>69</v>
      </c>
      <c r="F46" s="1" t="str">
        <f>J13</f>
        <v>MTSV Selsingen</v>
      </c>
      <c r="G46" s="1" t="s">
        <v>59</v>
      </c>
      <c r="H46" s="1" t="str">
        <f>J9</f>
        <v>SG Stern Kaulsdorf</v>
      </c>
      <c r="I46" s="1"/>
      <c r="J46" s="1" t="str">
        <f>J12</f>
        <v>Ahlhorner SV 2</v>
      </c>
      <c r="K46" s="1">
        <v>26</v>
      </c>
      <c r="L46" s="1" t="s">
        <v>60</v>
      </c>
      <c r="M46" s="1">
        <v>16</v>
      </c>
      <c r="N46" s="1"/>
    </row>
    <row r="47" spans="1:14" ht="14.25">
      <c r="A47" s="6"/>
      <c r="B47" s="1"/>
      <c r="C47" s="1">
        <v>4</v>
      </c>
      <c r="D47" s="1">
        <v>24</v>
      </c>
      <c r="E47" s="1" t="s">
        <v>69</v>
      </c>
      <c r="F47" s="27" t="str">
        <f>J10</f>
        <v>SCE Gliesmarode</v>
      </c>
      <c r="G47" s="27" t="s">
        <v>59</v>
      </c>
      <c r="H47" s="27" t="str">
        <f>J11</f>
        <v>MTV Hammah</v>
      </c>
      <c r="I47" s="1"/>
      <c r="J47" s="1" t="str">
        <f>J12</f>
        <v>Ahlhorner SV 2</v>
      </c>
      <c r="K47" s="1">
        <v>13</v>
      </c>
      <c r="L47" s="1" t="s">
        <v>60</v>
      </c>
      <c r="M47" s="1">
        <v>27</v>
      </c>
      <c r="N47" s="1"/>
    </row>
    <row r="48" spans="1:14" ht="14.25">
      <c r="A48" s="6"/>
      <c r="B48" s="1"/>
      <c r="C48" s="1"/>
      <c r="D48" s="1"/>
      <c r="E48" s="1"/>
      <c r="F48" s="27"/>
      <c r="G48" s="27"/>
      <c r="H48" s="27"/>
      <c r="I48" s="1"/>
      <c r="J48" s="1"/>
      <c r="K48" s="1"/>
      <c r="L48" s="1"/>
      <c r="M48" s="1"/>
      <c r="N48" s="1"/>
    </row>
    <row r="49" spans="1:14" ht="14.25">
      <c r="A49" s="6" t="s">
        <v>73</v>
      </c>
      <c r="B49" s="1">
        <v>7</v>
      </c>
      <c r="C49" s="1">
        <v>1</v>
      </c>
      <c r="D49" s="1">
        <v>25</v>
      </c>
      <c r="E49" s="1" t="s">
        <v>58</v>
      </c>
      <c r="F49" s="27" t="str">
        <f>F5</f>
        <v>TKH 2</v>
      </c>
      <c r="G49" s="27" t="s">
        <v>59</v>
      </c>
      <c r="H49" s="27" t="str">
        <f>F2</f>
        <v>TV Voerde</v>
      </c>
      <c r="I49" s="1"/>
      <c r="J49" s="1" t="str">
        <f>F4</f>
        <v>TV GH Brettorf 1</v>
      </c>
      <c r="K49" s="1">
        <v>16</v>
      </c>
      <c r="L49" s="1" t="s">
        <v>60</v>
      </c>
      <c r="M49" s="1">
        <v>18</v>
      </c>
      <c r="N49" s="1"/>
    </row>
    <row r="50" spans="1:14" ht="14.25">
      <c r="A50" s="6"/>
      <c r="B50" s="1"/>
      <c r="C50" s="1">
        <v>2</v>
      </c>
      <c r="D50" s="1">
        <v>26</v>
      </c>
      <c r="E50" s="1" t="s">
        <v>58</v>
      </c>
      <c r="F50" s="27" t="str">
        <f>F3</f>
        <v>TSV Bardowick 2</v>
      </c>
      <c r="G50" s="27" t="s">
        <v>59</v>
      </c>
      <c r="H50" s="27" t="str">
        <f>F6</f>
        <v>TSV Schülp</v>
      </c>
      <c r="I50" s="1"/>
      <c r="J50" s="1" t="str">
        <f>F4</f>
        <v>TV GH Brettorf 1</v>
      </c>
      <c r="K50" s="1">
        <v>14</v>
      </c>
      <c r="L50" s="1" t="s">
        <v>60</v>
      </c>
      <c r="M50" s="1">
        <v>18</v>
      </c>
      <c r="N50" s="1"/>
    </row>
    <row r="51" spans="1:14" ht="14.25">
      <c r="A51" s="6"/>
      <c r="B51" s="1"/>
      <c r="C51" s="1">
        <v>3</v>
      </c>
      <c r="D51" s="1">
        <v>27</v>
      </c>
      <c r="E51" s="1" t="s">
        <v>61</v>
      </c>
      <c r="F51" s="27" t="str">
        <f>H5</f>
        <v>Lemwerder TV</v>
      </c>
      <c r="G51" s="27" t="s">
        <v>59</v>
      </c>
      <c r="H51" s="27" t="str">
        <f>H2</f>
        <v>TuS Döhlen</v>
      </c>
      <c r="I51" s="1"/>
      <c r="J51" s="1" t="str">
        <f>H4</f>
        <v>U18 Team Germany 1</v>
      </c>
      <c r="K51" s="1">
        <v>24</v>
      </c>
      <c r="L51" s="1" t="s">
        <v>60</v>
      </c>
      <c r="M51" s="1">
        <v>12</v>
      </c>
      <c r="N51" s="1"/>
    </row>
    <row r="52" spans="1:14" ht="14.25">
      <c r="A52" s="6"/>
      <c r="B52" s="1"/>
      <c r="C52" s="1">
        <v>4</v>
      </c>
      <c r="D52" s="1">
        <v>28</v>
      </c>
      <c r="E52" s="1" t="s">
        <v>61</v>
      </c>
      <c r="F52" s="1" t="str">
        <f>H3</f>
        <v>TuS Spenge</v>
      </c>
      <c r="G52" s="1" t="s">
        <v>59</v>
      </c>
      <c r="H52" s="1" t="str">
        <f>H6</f>
        <v>SV Moslesfehn 1</v>
      </c>
      <c r="I52" s="1"/>
      <c r="J52" s="1" t="str">
        <f>H4</f>
        <v>U18 Team Germany 1</v>
      </c>
      <c r="K52" s="1">
        <v>13</v>
      </c>
      <c r="L52" s="1" t="s">
        <v>60</v>
      </c>
      <c r="M52" s="1">
        <v>24</v>
      </c>
      <c r="N52" s="1"/>
    </row>
    <row r="53" spans="1:14" ht="14.25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>
      <c r="A54" s="6" t="s">
        <v>74</v>
      </c>
      <c r="B54" s="1">
        <v>8</v>
      </c>
      <c r="C54" s="1">
        <v>1</v>
      </c>
      <c r="D54" s="1">
        <v>29</v>
      </c>
      <c r="E54" s="1" t="s">
        <v>63</v>
      </c>
      <c r="F54" s="27" t="str">
        <f>J5</f>
        <v>TSV Hagenah</v>
      </c>
      <c r="G54" s="27" t="s">
        <v>59</v>
      </c>
      <c r="H54" s="27" t="str">
        <f>J2</f>
        <v>TKH 3</v>
      </c>
      <c r="I54" s="1"/>
      <c r="J54" s="1" t="str">
        <f>J4</f>
        <v>VfK 01 Berlin</v>
      </c>
      <c r="K54" s="1">
        <v>25</v>
      </c>
      <c r="L54" s="1" t="s">
        <v>60</v>
      </c>
      <c r="M54" s="1">
        <v>13</v>
      </c>
      <c r="N54" s="1"/>
    </row>
    <row r="55" spans="1:14" ht="14.25">
      <c r="A55" s="6"/>
      <c r="B55" s="1"/>
      <c r="C55" s="1">
        <v>2</v>
      </c>
      <c r="D55" s="1">
        <v>30</v>
      </c>
      <c r="E55" s="1" t="s">
        <v>63</v>
      </c>
      <c r="F55" s="27" t="str">
        <f>J3</f>
        <v>TSV B. Leverkusen</v>
      </c>
      <c r="G55" s="27" t="s">
        <v>59</v>
      </c>
      <c r="H55" s="27" t="str">
        <f>J6</f>
        <v>Ahlhorner SV 1</v>
      </c>
      <c r="I55" s="1"/>
      <c r="J55" s="1" t="str">
        <f>J4</f>
        <v>VfK 01 Berlin</v>
      </c>
      <c r="K55" s="1">
        <v>11</v>
      </c>
      <c r="L55" s="1" t="s">
        <v>60</v>
      </c>
      <c r="M55" s="1">
        <v>24</v>
      </c>
      <c r="N55" s="1"/>
    </row>
    <row r="56" spans="1:14" ht="14.25">
      <c r="A56" s="6"/>
      <c r="B56" s="1"/>
      <c r="C56" s="1">
        <v>3</v>
      </c>
      <c r="D56" s="1">
        <v>31</v>
      </c>
      <c r="E56" s="1" t="s">
        <v>64</v>
      </c>
      <c r="F56" s="27" t="str">
        <f>F12</f>
        <v>TSV Bardowick 1</v>
      </c>
      <c r="G56" s="27" t="s">
        <v>59</v>
      </c>
      <c r="H56" s="27" t="str">
        <f>F9</f>
        <v>Hammer SC 08</v>
      </c>
      <c r="I56" s="1"/>
      <c r="J56" s="1" t="str">
        <f>F11</f>
        <v>U18 Team Germany 2</v>
      </c>
      <c r="K56" s="1">
        <v>22</v>
      </c>
      <c r="L56" s="1" t="s">
        <v>60</v>
      </c>
      <c r="M56" s="1">
        <v>18</v>
      </c>
      <c r="N56" s="1"/>
    </row>
    <row r="57" spans="1:14" ht="14.25">
      <c r="A57" s="6"/>
      <c r="B57" s="1"/>
      <c r="C57" s="1">
        <v>4</v>
      </c>
      <c r="D57" s="1">
        <v>32</v>
      </c>
      <c r="E57" s="1" t="s">
        <v>64</v>
      </c>
      <c r="F57" s="27" t="str">
        <f>F10</f>
        <v>TV GH Brettorf 2</v>
      </c>
      <c r="G57" s="27" t="s">
        <v>59</v>
      </c>
      <c r="H57" s="27" t="str">
        <f>F13</f>
        <v>VfL Kellinghusen 1</v>
      </c>
      <c r="I57" s="1"/>
      <c r="J57" s="1" t="str">
        <f>F11</f>
        <v>U18 Team Germany 2</v>
      </c>
      <c r="K57" s="1">
        <v>21</v>
      </c>
      <c r="L57" s="1" t="s">
        <v>60</v>
      </c>
      <c r="M57" s="1">
        <v>28</v>
      </c>
      <c r="N57" s="1"/>
    </row>
    <row r="58" spans="1:14" ht="14.25">
      <c r="A58" s="6"/>
      <c r="B58" s="1"/>
      <c r="C58" s="1"/>
      <c r="D58" s="1"/>
      <c r="E58" s="1"/>
      <c r="F58" s="27"/>
      <c r="G58" s="27"/>
      <c r="H58" s="27"/>
      <c r="I58" s="1"/>
      <c r="J58" s="1"/>
      <c r="K58" s="1"/>
      <c r="L58" s="1"/>
      <c r="M58" s="1"/>
      <c r="N58" s="1"/>
    </row>
    <row r="59" spans="1:14" ht="14.25">
      <c r="A59" s="6" t="s">
        <v>75</v>
      </c>
      <c r="B59" s="1">
        <v>9</v>
      </c>
      <c r="C59" s="1">
        <v>1</v>
      </c>
      <c r="D59" s="1">
        <v>33</v>
      </c>
      <c r="E59" s="1" t="s">
        <v>68</v>
      </c>
      <c r="F59" s="1" t="str">
        <f>H12</f>
        <v>SV Moslesfehn 2</v>
      </c>
      <c r="G59" s="1" t="s">
        <v>59</v>
      </c>
      <c r="H59" s="1" t="str">
        <f>H9</f>
        <v>VfL Kellinghusen 2</v>
      </c>
      <c r="I59" s="1"/>
      <c r="J59" s="1" t="str">
        <f>H11</f>
        <v>TKH 1</v>
      </c>
      <c r="K59" s="1">
        <v>21</v>
      </c>
      <c r="L59" s="1" t="s">
        <v>60</v>
      </c>
      <c r="M59" s="1">
        <v>14</v>
      </c>
      <c r="N59" s="1"/>
    </row>
    <row r="60" spans="1:14" ht="14.25">
      <c r="A60" s="6"/>
      <c r="B60" s="1"/>
      <c r="C60" s="1">
        <v>2</v>
      </c>
      <c r="D60" s="1">
        <v>34</v>
      </c>
      <c r="E60" s="1" t="s">
        <v>68</v>
      </c>
      <c r="F60" s="27" t="str">
        <f>H10</f>
        <v>TV Böblingen</v>
      </c>
      <c r="G60" s="27" t="s">
        <v>59</v>
      </c>
      <c r="H60" s="27" t="str">
        <f>H13</f>
        <v>TV J. Schneverdingen</v>
      </c>
      <c r="I60" s="1"/>
      <c r="J60" s="1" t="str">
        <f>H11</f>
        <v>TKH 1</v>
      </c>
      <c r="K60" s="1">
        <v>16</v>
      </c>
      <c r="L60" s="1" t="s">
        <v>60</v>
      </c>
      <c r="M60" s="1">
        <v>25</v>
      </c>
      <c r="N60" s="1"/>
    </row>
    <row r="61" spans="1:14" ht="14.25">
      <c r="A61" s="6"/>
      <c r="B61" s="1"/>
      <c r="C61" s="1">
        <v>3</v>
      </c>
      <c r="D61" s="1">
        <v>35</v>
      </c>
      <c r="E61" s="1" t="s">
        <v>69</v>
      </c>
      <c r="F61" s="27" t="str">
        <f>J12</f>
        <v>Ahlhorner SV 2</v>
      </c>
      <c r="G61" s="27" t="s">
        <v>59</v>
      </c>
      <c r="H61" s="27" t="str">
        <f>J9</f>
        <v>SG Stern Kaulsdorf</v>
      </c>
      <c r="I61" s="1"/>
      <c r="J61" s="1" t="str">
        <f>J11</f>
        <v>MTV Hammah</v>
      </c>
      <c r="K61" s="1">
        <v>21</v>
      </c>
      <c r="L61" s="1" t="s">
        <v>60</v>
      </c>
      <c r="M61" s="1">
        <v>19</v>
      </c>
      <c r="N61" s="1"/>
    </row>
    <row r="62" spans="1:14" ht="14.25">
      <c r="A62" s="6"/>
      <c r="B62" s="1"/>
      <c r="C62" s="1">
        <v>4</v>
      </c>
      <c r="D62" s="1">
        <v>36</v>
      </c>
      <c r="E62" s="1" t="s">
        <v>69</v>
      </c>
      <c r="F62" s="27" t="str">
        <f>J10</f>
        <v>SCE Gliesmarode</v>
      </c>
      <c r="G62" s="27" t="s">
        <v>59</v>
      </c>
      <c r="H62" s="27" t="str">
        <f>J13</f>
        <v>MTSV Selsingen</v>
      </c>
      <c r="I62" s="1"/>
      <c r="J62" s="1" t="str">
        <f>J11</f>
        <v>MTV Hammah</v>
      </c>
      <c r="K62" s="1">
        <v>12</v>
      </c>
      <c r="L62" s="1" t="s">
        <v>60</v>
      </c>
      <c r="M62" s="1">
        <v>26</v>
      </c>
      <c r="N62" s="1"/>
    </row>
    <row r="63" spans="1:14" ht="14.25">
      <c r="A63" s="6"/>
      <c r="B63" s="1"/>
      <c r="C63" s="1"/>
      <c r="D63" s="1"/>
      <c r="E63" s="1"/>
      <c r="F63" s="27"/>
      <c r="G63" s="27"/>
      <c r="H63" s="27"/>
      <c r="I63" s="1"/>
      <c r="J63" s="1"/>
      <c r="K63" s="1"/>
      <c r="L63" s="1"/>
      <c r="M63" s="1"/>
      <c r="N63" s="1"/>
    </row>
    <row r="64" spans="1:14" ht="14.25">
      <c r="A64" s="6" t="s">
        <v>76</v>
      </c>
      <c r="B64" s="1">
        <v>10</v>
      </c>
      <c r="C64" s="1">
        <v>1</v>
      </c>
      <c r="D64" s="1">
        <v>37</v>
      </c>
      <c r="E64" s="1" t="s">
        <v>58</v>
      </c>
      <c r="F64" s="27" t="str">
        <f>F2</f>
        <v>TV Voerde</v>
      </c>
      <c r="G64" s="27" t="s">
        <v>59</v>
      </c>
      <c r="H64" s="27" t="str">
        <f>F4</f>
        <v>TV GH Brettorf 1</v>
      </c>
      <c r="I64" s="1"/>
      <c r="J64" s="1" t="str">
        <f>F3</f>
        <v>TSV Bardowick 2</v>
      </c>
      <c r="K64" s="1">
        <v>17</v>
      </c>
      <c r="L64" s="1" t="s">
        <v>60</v>
      </c>
      <c r="M64" s="1">
        <v>21</v>
      </c>
      <c r="N64" s="1"/>
    </row>
    <row r="65" spans="1:14" ht="14.25">
      <c r="A65" s="6"/>
      <c r="B65" s="1"/>
      <c r="C65" s="1">
        <v>2</v>
      </c>
      <c r="D65" s="1">
        <v>38</v>
      </c>
      <c r="E65" s="1" t="s">
        <v>58</v>
      </c>
      <c r="F65" s="1" t="str">
        <f>F5</f>
        <v>TKH 2</v>
      </c>
      <c r="G65" s="1" t="s">
        <v>59</v>
      </c>
      <c r="H65" s="1" t="str">
        <f>F6</f>
        <v>TSV Schülp</v>
      </c>
      <c r="I65" s="1"/>
      <c r="J65" s="1" t="str">
        <f>F3</f>
        <v>TSV Bardowick 2</v>
      </c>
      <c r="K65" s="1">
        <v>18</v>
      </c>
      <c r="L65" s="1" t="s">
        <v>60</v>
      </c>
      <c r="M65" s="1">
        <v>20</v>
      </c>
      <c r="N65" s="1"/>
    </row>
    <row r="66" spans="1:14" ht="14.25">
      <c r="A66" s="6"/>
      <c r="B66" s="1"/>
      <c r="C66" s="1">
        <v>3</v>
      </c>
      <c r="D66" s="1">
        <v>39</v>
      </c>
      <c r="E66" s="1" t="s">
        <v>61</v>
      </c>
      <c r="F66" s="27" t="str">
        <f>H2</f>
        <v>TuS Döhlen</v>
      </c>
      <c r="G66" s="27" t="s">
        <v>59</v>
      </c>
      <c r="H66" s="27" t="str">
        <f>H4</f>
        <v>U18 Team Germany 1</v>
      </c>
      <c r="I66" s="1"/>
      <c r="J66" s="1" t="str">
        <f>H3</f>
        <v>TuS Spenge</v>
      </c>
      <c r="K66" s="1">
        <v>14</v>
      </c>
      <c r="L66" s="1" t="s">
        <v>60</v>
      </c>
      <c r="M66" s="1">
        <v>26</v>
      </c>
      <c r="N66" s="1"/>
    </row>
    <row r="67" spans="1:14" ht="14.25">
      <c r="A67" s="6"/>
      <c r="B67" s="1"/>
      <c r="C67" s="1">
        <v>4</v>
      </c>
      <c r="D67" s="1">
        <v>40</v>
      </c>
      <c r="E67" s="1" t="s">
        <v>61</v>
      </c>
      <c r="F67" s="27" t="str">
        <f>H5</f>
        <v>Lemwerder TV</v>
      </c>
      <c r="G67" s="27" t="s">
        <v>59</v>
      </c>
      <c r="H67" s="27" t="str">
        <f>H6</f>
        <v>SV Moslesfehn 1</v>
      </c>
      <c r="I67" s="1"/>
      <c r="J67" s="1" t="str">
        <f>H3</f>
        <v>TuS Spenge</v>
      </c>
      <c r="K67" s="1">
        <v>16</v>
      </c>
      <c r="L67" s="1" t="s">
        <v>60</v>
      </c>
      <c r="M67" s="1">
        <v>15</v>
      </c>
      <c r="N67" s="1"/>
    </row>
    <row r="68" spans="1:14" ht="14.25">
      <c r="A68" s="6"/>
      <c r="B68" s="1"/>
      <c r="C68" s="1"/>
      <c r="D68" s="1"/>
      <c r="E68" s="1"/>
      <c r="F68" s="27"/>
      <c r="G68" s="27"/>
      <c r="H68" s="27"/>
      <c r="I68" s="1"/>
      <c r="J68" s="1"/>
      <c r="K68" s="1"/>
      <c r="L68" s="1"/>
      <c r="M68" s="1"/>
      <c r="N68" s="1"/>
    </row>
    <row r="69" spans="1:14" ht="14.25">
      <c r="A69" s="6" t="s">
        <v>77</v>
      </c>
      <c r="B69" s="1">
        <v>11</v>
      </c>
      <c r="C69" s="1">
        <v>1</v>
      </c>
      <c r="D69" s="1">
        <v>41</v>
      </c>
      <c r="E69" s="1" t="s">
        <v>63</v>
      </c>
      <c r="F69" s="27" t="str">
        <f>J2</f>
        <v>TKH 3</v>
      </c>
      <c r="G69" s="27" t="s">
        <v>59</v>
      </c>
      <c r="H69" s="27" t="str">
        <f>J4</f>
        <v>VfK 01 Berlin</v>
      </c>
      <c r="I69" s="1"/>
      <c r="J69" s="1" t="str">
        <f>J3</f>
        <v>TSV B. Leverkusen</v>
      </c>
      <c r="K69" s="1">
        <v>18</v>
      </c>
      <c r="L69" s="1" t="s">
        <v>60</v>
      </c>
      <c r="M69" s="1">
        <v>16</v>
      </c>
      <c r="N69" s="1"/>
    </row>
    <row r="70" spans="1:14" ht="14.25">
      <c r="A70" s="6"/>
      <c r="B70" s="1"/>
      <c r="C70" s="1">
        <v>2</v>
      </c>
      <c r="D70" s="1">
        <v>42</v>
      </c>
      <c r="E70" s="1" t="s">
        <v>63</v>
      </c>
      <c r="F70" s="27" t="str">
        <f>J5</f>
        <v>TSV Hagenah</v>
      </c>
      <c r="G70" s="27" t="s">
        <v>59</v>
      </c>
      <c r="H70" s="27" t="str">
        <f>J6</f>
        <v>Ahlhorner SV 1</v>
      </c>
      <c r="I70" s="1"/>
      <c r="J70" s="1" t="str">
        <f>J3</f>
        <v>TSV B. Leverkusen</v>
      </c>
      <c r="K70" s="1">
        <v>17</v>
      </c>
      <c r="L70" s="1" t="s">
        <v>60</v>
      </c>
      <c r="M70" s="1">
        <v>28</v>
      </c>
      <c r="N70" s="1"/>
    </row>
    <row r="71" spans="1:14" ht="14.25">
      <c r="A71" s="6"/>
      <c r="B71" s="1"/>
      <c r="C71" s="1">
        <v>3</v>
      </c>
      <c r="D71" s="1">
        <v>43</v>
      </c>
      <c r="E71" s="1" t="s">
        <v>64</v>
      </c>
      <c r="F71" s="1" t="str">
        <f>F9</f>
        <v>Hammer SC 08</v>
      </c>
      <c r="G71" s="1" t="s">
        <v>59</v>
      </c>
      <c r="H71" s="1" t="str">
        <f>F11</f>
        <v>U18 Team Germany 2</v>
      </c>
      <c r="I71" s="1"/>
      <c r="J71" s="1" t="str">
        <f>F10</f>
        <v>TV GH Brettorf 2</v>
      </c>
      <c r="K71" s="1">
        <v>12</v>
      </c>
      <c r="L71" s="1" t="s">
        <v>60</v>
      </c>
      <c r="M71" s="1">
        <v>24</v>
      </c>
      <c r="N71" s="1"/>
    </row>
    <row r="72" spans="1:14" ht="14.25">
      <c r="A72" s="6"/>
      <c r="B72" s="1"/>
      <c r="C72" s="1">
        <v>4</v>
      </c>
      <c r="D72" s="1">
        <v>44</v>
      </c>
      <c r="E72" s="1" t="s">
        <v>64</v>
      </c>
      <c r="F72" s="27" t="str">
        <f>F12</f>
        <v>TSV Bardowick 1</v>
      </c>
      <c r="G72" s="27" t="s">
        <v>59</v>
      </c>
      <c r="H72" s="27" t="str">
        <f>F13</f>
        <v>VfL Kellinghusen 1</v>
      </c>
      <c r="I72" s="1"/>
      <c r="J72" s="1" t="str">
        <f>F10</f>
        <v>TV GH Brettorf 2</v>
      </c>
      <c r="K72" s="1">
        <v>17</v>
      </c>
      <c r="L72" s="1" t="s">
        <v>60</v>
      </c>
      <c r="M72" s="1">
        <v>19</v>
      </c>
      <c r="N72" s="1"/>
    </row>
    <row r="73" spans="1:14" ht="14.25">
      <c r="A73" s="6"/>
      <c r="B73" s="1"/>
      <c r="C73" s="1"/>
      <c r="D73" s="1"/>
      <c r="E73" s="1"/>
      <c r="F73" s="27"/>
      <c r="G73" s="27"/>
      <c r="H73" s="27"/>
      <c r="I73" s="1"/>
      <c r="J73" s="1"/>
      <c r="K73" s="1"/>
      <c r="L73" s="1"/>
      <c r="M73" s="1"/>
      <c r="N73" s="1"/>
    </row>
    <row r="74" spans="1:14" ht="14.25">
      <c r="A74" s="6" t="s">
        <v>78</v>
      </c>
      <c r="B74" s="1">
        <v>12</v>
      </c>
      <c r="C74" s="1">
        <v>1</v>
      </c>
      <c r="D74" s="1">
        <v>45</v>
      </c>
      <c r="E74" s="1" t="s">
        <v>68</v>
      </c>
      <c r="F74" s="27" t="str">
        <f>H9</f>
        <v>VfL Kellinghusen 2</v>
      </c>
      <c r="G74" s="27" t="s">
        <v>59</v>
      </c>
      <c r="H74" s="27" t="str">
        <f>H11</f>
        <v>TKH 1</v>
      </c>
      <c r="I74" s="1"/>
      <c r="J74" s="1" t="str">
        <f>H10</f>
        <v>TV Böblingen</v>
      </c>
      <c r="K74" s="1">
        <v>16</v>
      </c>
      <c r="L74" s="1" t="s">
        <v>60</v>
      </c>
      <c r="M74" s="1">
        <v>22</v>
      </c>
      <c r="N74" s="1"/>
    </row>
    <row r="75" spans="1:14" ht="14.25">
      <c r="A75" s="6"/>
      <c r="B75" s="1"/>
      <c r="C75" s="1">
        <v>2</v>
      </c>
      <c r="D75" s="1">
        <v>46</v>
      </c>
      <c r="E75" s="1" t="s">
        <v>68</v>
      </c>
      <c r="F75" s="27" t="str">
        <f>H12</f>
        <v>SV Moslesfehn 2</v>
      </c>
      <c r="G75" s="27" t="s">
        <v>59</v>
      </c>
      <c r="H75" s="27" t="str">
        <f>H13</f>
        <v>TV J. Schneverdingen</v>
      </c>
      <c r="I75" s="1"/>
      <c r="J75" s="1" t="str">
        <f>H10</f>
        <v>TV Böblingen</v>
      </c>
      <c r="K75" s="1">
        <v>16</v>
      </c>
      <c r="L75" s="1" t="s">
        <v>60</v>
      </c>
      <c r="M75" s="1">
        <v>18</v>
      </c>
      <c r="N75" s="1"/>
    </row>
    <row r="76" spans="1:14" ht="14.25">
      <c r="A76" s="6"/>
      <c r="B76" s="1"/>
      <c r="C76" s="1">
        <v>3</v>
      </c>
      <c r="D76" s="1">
        <v>47</v>
      </c>
      <c r="E76" s="1" t="s">
        <v>69</v>
      </c>
      <c r="F76" s="27" t="str">
        <f>J9</f>
        <v>SG Stern Kaulsdorf</v>
      </c>
      <c r="G76" s="27" t="s">
        <v>59</v>
      </c>
      <c r="H76" s="27" t="str">
        <f>J11</f>
        <v>MTV Hammah</v>
      </c>
      <c r="I76" s="1"/>
      <c r="J76" s="1" t="str">
        <f>J10</f>
        <v>SCE Gliesmarode</v>
      </c>
      <c r="K76" s="1">
        <v>17</v>
      </c>
      <c r="L76" s="1" t="s">
        <v>60</v>
      </c>
      <c r="M76" s="1">
        <v>17</v>
      </c>
      <c r="N76" s="1"/>
    </row>
    <row r="77" spans="1:14" ht="14.25">
      <c r="A77" s="6"/>
      <c r="B77" s="1"/>
      <c r="C77" s="1">
        <v>4</v>
      </c>
      <c r="D77" s="1">
        <v>48</v>
      </c>
      <c r="E77" s="1" t="s">
        <v>69</v>
      </c>
      <c r="F77" s="1" t="str">
        <f>J12</f>
        <v>Ahlhorner SV 2</v>
      </c>
      <c r="G77" s="1" t="s">
        <v>59</v>
      </c>
      <c r="H77" s="1" t="str">
        <f>J13</f>
        <v>MTSV Selsingen</v>
      </c>
      <c r="I77" s="1"/>
      <c r="J77" s="1" t="str">
        <f>J10</f>
        <v>SCE Gliesmarode</v>
      </c>
      <c r="K77" s="1">
        <v>16</v>
      </c>
      <c r="L77" s="1" t="s">
        <v>60</v>
      </c>
      <c r="M77" s="1">
        <v>24</v>
      </c>
      <c r="N77" s="1"/>
    </row>
    <row r="78" spans="1:14" ht="14.25">
      <c r="A78" s="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>
      <c r="A79" s="6" t="s">
        <v>79</v>
      </c>
      <c r="B79" s="1">
        <v>13</v>
      </c>
      <c r="C79" s="1">
        <v>1</v>
      </c>
      <c r="D79" s="1">
        <v>49</v>
      </c>
      <c r="E79" s="1" t="s">
        <v>58</v>
      </c>
      <c r="F79" s="27" t="str">
        <f>F5</f>
        <v>TKH 2</v>
      </c>
      <c r="G79" s="27" t="s">
        <v>59</v>
      </c>
      <c r="H79" s="27" t="str">
        <f>F3</f>
        <v>TSV Bardowick 2</v>
      </c>
      <c r="I79" s="1"/>
      <c r="J79" s="1" t="str">
        <f>F2</f>
        <v>TV Voerde</v>
      </c>
      <c r="K79" s="1">
        <v>18</v>
      </c>
      <c r="L79" s="1" t="s">
        <v>60</v>
      </c>
      <c r="M79" s="1">
        <v>16</v>
      </c>
      <c r="N79" s="1"/>
    </row>
    <row r="80" spans="1:14" ht="14.25">
      <c r="A80" s="6"/>
      <c r="B80" s="1"/>
      <c r="C80" s="1">
        <v>2</v>
      </c>
      <c r="D80" s="1">
        <v>50</v>
      </c>
      <c r="E80" s="1" t="s">
        <v>58</v>
      </c>
      <c r="F80" s="27" t="str">
        <f>F4</f>
        <v>TV GH Brettorf 1</v>
      </c>
      <c r="G80" s="27" t="s">
        <v>59</v>
      </c>
      <c r="H80" s="27" t="str">
        <f>F6</f>
        <v>TSV Schülp</v>
      </c>
      <c r="I80" s="1"/>
      <c r="J80" s="1" t="str">
        <f>F2</f>
        <v>TV Voerde</v>
      </c>
      <c r="K80" s="1">
        <v>23</v>
      </c>
      <c r="L80" s="1" t="s">
        <v>60</v>
      </c>
      <c r="M80" s="1">
        <v>13</v>
      </c>
      <c r="N80" s="1"/>
    </row>
    <row r="81" spans="1:14" ht="14.25">
      <c r="A81" s="6"/>
      <c r="B81" s="1"/>
      <c r="C81" s="1">
        <v>3</v>
      </c>
      <c r="D81" s="1">
        <v>51</v>
      </c>
      <c r="E81" s="1" t="s">
        <v>61</v>
      </c>
      <c r="F81" s="27" t="str">
        <f>H5</f>
        <v>Lemwerder TV</v>
      </c>
      <c r="G81" s="27" t="s">
        <v>59</v>
      </c>
      <c r="H81" s="27" t="str">
        <f>H3</f>
        <v>TuS Spenge</v>
      </c>
      <c r="I81" s="1"/>
      <c r="J81" s="1" t="str">
        <f>H2</f>
        <v>TuS Döhlen</v>
      </c>
      <c r="K81" s="1">
        <v>20</v>
      </c>
      <c r="L81" s="1" t="s">
        <v>60</v>
      </c>
      <c r="M81" s="1">
        <v>12</v>
      </c>
      <c r="N81" s="1"/>
    </row>
    <row r="82" spans="1:14" ht="14.25">
      <c r="A82" s="6"/>
      <c r="B82" s="1"/>
      <c r="C82" s="1">
        <v>4</v>
      </c>
      <c r="D82" s="1">
        <v>52</v>
      </c>
      <c r="E82" s="1" t="s">
        <v>61</v>
      </c>
      <c r="F82" s="27" t="str">
        <f>H4</f>
        <v>U18 Team Germany 1</v>
      </c>
      <c r="G82" s="27" t="s">
        <v>59</v>
      </c>
      <c r="H82" s="27" t="str">
        <f>H6</f>
        <v>SV Moslesfehn 1</v>
      </c>
      <c r="I82" s="1"/>
      <c r="J82" s="1" t="str">
        <f>H2</f>
        <v>TuS Döhlen</v>
      </c>
      <c r="K82" s="1">
        <v>15</v>
      </c>
      <c r="L82" s="1" t="s">
        <v>60</v>
      </c>
      <c r="M82" s="1">
        <v>19</v>
      </c>
      <c r="N82" s="1"/>
    </row>
    <row r="83" spans="1:14" ht="14.25">
      <c r="A83" s="6"/>
      <c r="B83" s="1"/>
      <c r="C83" s="1"/>
      <c r="D83" s="1"/>
      <c r="E83" s="1"/>
      <c r="F83" s="27"/>
      <c r="G83" s="27"/>
      <c r="H83" s="27"/>
      <c r="I83" s="1"/>
      <c r="J83" s="1"/>
      <c r="K83" s="1"/>
      <c r="L83" s="1"/>
      <c r="M83" s="1"/>
      <c r="N83" s="1"/>
    </row>
    <row r="84" spans="1:14" ht="14.25">
      <c r="A84" s="6" t="s">
        <v>80</v>
      </c>
      <c r="B84" s="1">
        <v>14</v>
      </c>
      <c r="C84" s="1">
        <v>1</v>
      </c>
      <c r="D84" s="1">
        <v>53</v>
      </c>
      <c r="E84" s="1" t="s">
        <v>63</v>
      </c>
      <c r="F84" s="1" t="str">
        <f>J5</f>
        <v>TSV Hagenah</v>
      </c>
      <c r="G84" s="1" t="s">
        <v>59</v>
      </c>
      <c r="H84" s="1" t="str">
        <f>J3</f>
        <v>TSV B. Leverkusen</v>
      </c>
      <c r="I84" s="1"/>
      <c r="J84" s="1" t="str">
        <f>J2</f>
        <v>TKH 3</v>
      </c>
      <c r="K84" s="1">
        <v>17</v>
      </c>
      <c r="L84" s="1" t="s">
        <v>60</v>
      </c>
      <c r="M84" s="1">
        <v>18</v>
      </c>
      <c r="N84" s="1"/>
    </row>
    <row r="85" spans="1:14" ht="14.25">
      <c r="A85" s="6"/>
      <c r="B85" s="1"/>
      <c r="C85" s="1">
        <v>2</v>
      </c>
      <c r="D85" s="1">
        <v>54</v>
      </c>
      <c r="E85" s="1" t="s">
        <v>63</v>
      </c>
      <c r="F85" s="27" t="str">
        <f>J4</f>
        <v>VfK 01 Berlin</v>
      </c>
      <c r="G85" s="27" t="s">
        <v>59</v>
      </c>
      <c r="H85" s="27" t="str">
        <f>J6</f>
        <v>Ahlhorner SV 1</v>
      </c>
      <c r="I85" s="1"/>
      <c r="J85" s="1" t="str">
        <f>J2</f>
        <v>TKH 3</v>
      </c>
      <c r="K85" s="1">
        <v>12</v>
      </c>
      <c r="L85" s="1" t="s">
        <v>60</v>
      </c>
      <c r="M85" s="1">
        <v>25</v>
      </c>
      <c r="N85" s="1"/>
    </row>
    <row r="86" spans="1:14" ht="14.25">
      <c r="A86" s="6"/>
      <c r="B86" s="1"/>
      <c r="C86" s="1">
        <v>3</v>
      </c>
      <c r="D86" s="1">
        <v>55</v>
      </c>
      <c r="E86" s="1" t="s">
        <v>64</v>
      </c>
      <c r="F86" s="27" t="str">
        <f>F12</f>
        <v>TSV Bardowick 1</v>
      </c>
      <c r="G86" s="27" t="s">
        <v>59</v>
      </c>
      <c r="H86" s="27" t="str">
        <f>F10</f>
        <v>TV GH Brettorf 2</v>
      </c>
      <c r="I86" s="1"/>
      <c r="J86" s="1" t="str">
        <f>F9</f>
        <v>Hammer SC 08</v>
      </c>
      <c r="K86" s="1">
        <v>23</v>
      </c>
      <c r="L86" s="1" t="s">
        <v>60</v>
      </c>
      <c r="M86" s="1">
        <v>14</v>
      </c>
      <c r="N86" s="1"/>
    </row>
    <row r="87" spans="1:14" ht="14.25">
      <c r="A87" s="6"/>
      <c r="B87" s="1"/>
      <c r="C87" s="1">
        <v>4</v>
      </c>
      <c r="D87" s="1">
        <v>56</v>
      </c>
      <c r="E87" s="1" t="s">
        <v>64</v>
      </c>
      <c r="F87" s="27" t="str">
        <f>F11</f>
        <v>U18 Team Germany 2</v>
      </c>
      <c r="G87" s="27" t="s">
        <v>59</v>
      </c>
      <c r="H87" s="27" t="str">
        <f>F13</f>
        <v>VfL Kellinghusen 1</v>
      </c>
      <c r="I87" s="1"/>
      <c r="J87" s="1" t="str">
        <f>F9</f>
        <v>Hammer SC 08</v>
      </c>
      <c r="K87" s="1">
        <v>23</v>
      </c>
      <c r="L87" s="1" t="s">
        <v>60</v>
      </c>
      <c r="M87" s="1">
        <v>19</v>
      </c>
      <c r="N87" s="1"/>
    </row>
    <row r="88" spans="1:14" ht="14.25">
      <c r="A88" s="6"/>
      <c r="B88" s="1"/>
      <c r="C88" s="1"/>
      <c r="D88" s="1"/>
      <c r="E88" s="1"/>
      <c r="F88" s="27"/>
      <c r="G88" s="27"/>
      <c r="H88" s="27"/>
      <c r="I88" s="1"/>
      <c r="J88" s="1"/>
      <c r="K88" s="1"/>
      <c r="L88" s="1"/>
      <c r="M88" s="1"/>
      <c r="N88" s="1"/>
    </row>
    <row r="89" spans="1:14" ht="14.25">
      <c r="A89" s="6" t="s">
        <v>81</v>
      </c>
      <c r="B89" s="1">
        <v>15</v>
      </c>
      <c r="C89" s="1">
        <v>1</v>
      </c>
      <c r="D89" s="1">
        <v>57</v>
      </c>
      <c r="E89" s="1" t="s">
        <v>68</v>
      </c>
      <c r="F89" s="27" t="str">
        <f>H12</f>
        <v>SV Moslesfehn 2</v>
      </c>
      <c r="G89" s="27" t="s">
        <v>59</v>
      </c>
      <c r="H89" s="27" t="str">
        <f>H10</f>
        <v>TV Böblingen</v>
      </c>
      <c r="I89" s="1"/>
      <c r="J89" s="1" t="str">
        <f>H9</f>
        <v>VfL Kellinghusen 2</v>
      </c>
      <c r="K89" s="1">
        <v>27</v>
      </c>
      <c r="L89" s="1" t="s">
        <v>60</v>
      </c>
      <c r="M89" s="1">
        <v>16</v>
      </c>
      <c r="N89" s="1"/>
    </row>
    <row r="90" spans="1:14" ht="14.25">
      <c r="A90" s="6"/>
      <c r="B90" s="1"/>
      <c r="C90" s="1">
        <v>2</v>
      </c>
      <c r="D90" s="1">
        <v>58</v>
      </c>
      <c r="E90" s="1" t="s">
        <v>68</v>
      </c>
      <c r="F90" s="1" t="str">
        <f>H11</f>
        <v>TKH 1</v>
      </c>
      <c r="G90" s="1" t="s">
        <v>59</v>
      </c>
      <c r="H90" s="1" t="str">
        <f>H13</f>
        <v>TV J. Schneverdingen</v>
      </c>
      <c r="I90" s="1"/>
      <c r="J90" s="1" t="str">
        <f>H9</f>
        <v>VfL Kellinghusen 2</v>
      </c>
      <c r="K90" s="1">
        <v>12</v>
      </c>
      <c r="L90" s="1" t="s">
        <v>60</v>
      </c>
      <c r="M90" s="1">
        <v>16</v>
      </c>
      <c r="N90" s="1"/>
    </row>
    <row r="91" spans="1:14" ht="14.25">
      <c r="A91" s="6"/>
      <c r="B91" s="1"/>
      <c r="C91" s="1">
        <v>3</v>
      </c>
      <c r="D91" s="1">
        <v>59</v>
      </c>
      <c r="E91" s="1" t="s">
        <v>69</v>
      </c>
      <c r="F91" s="27" t="str">
        <f>J12</f>
        <v>Ahlhorner SV 2</v>
      </c>
      <c r="G91" s="27" t="s">
        <v>59</v>
      </c>
      <c r="H91" s="27" t="str">
        <f>J10</f>
        <v>SCE Gliesmarode</v>
      </c>
      <c r="I91" s="1"/>
      <c r="J91" s="1" t="str">
        <f>J9</f>
        <v>SG Stern Kaulsdorf</v>
      </c>
      <c r="K91" s="1">
        <v>21</v>
      </c>
      <c r="L91" s="1" t="s">
        <v>60</v>
      </c>
      <c r="M91" s="1">
        <v>15</v>
      </c>
      <c r="N91" s="1"/>
    </row>
    <row r="92" spans="1:14" ht="14.25">
      <c r="A92" s="6"/>
      <c r="B92" s="1"/>
      <c r="C92" s="1">
        <v>4</v>
      </c>
      <c r="D92" s="1">
        <v>60</v>
      </c>
      <c r="E92" s="1" t="s">
        <v>69</v>
      </c>
      <c r="F92" s="27" t="str">
        <f>J11</f>
        <v>MTV Hammah</v>
      </c>
      <c r="G92" s="27" t="s">
        <v>59</v>
      </c>
      <c r="H92" s="27" t="str">
        <f>J13</f>
        <v>MTSV Selsingen</v>
      </c>
      <c r="I92" s="1"/>
      <c r="J92" s="1" t="str">
        <f>J9</f>
        <v>SG Stern Kaulsdorf</v>
      </c>
      <c r="K92" s="1">
        <v>15</v>
      </c>
      <c r="L92" s="1" t="s">
        <v>60</v>
      </c>
      <c r="M92" s="1">
        <v>19</v>
      </c>
      <c r="N92" s="1"/>
    </row>
    <row r="93" spans="1:14" ht="14.25">
      <c r="A93" s="6"/>
      <c r="B93" s="1"/>
      <c r="C93" s="1"/>
      <c r="D93" s="1"/>
      <c r="E93" s="1"/>
      <c r="F93" s="27"/>
      <c r="G93" s="27"/>
      <c r="H93" s="27"/>
      <c r="I93" s="1"/>
      <c r="J93" s="1"/>
      <c r="K93" s="1"/>
      <c r="L93" s="1"/>
      <c r="M93" s="1"/>
      <c r="N93" s="1"/>
    </row>
    <row r="94" spans="1:14" ht="14.25">
      <c r="A94" s="6"/>
      <c r="B94" s="1"/>
      <c r="C94" s="1"/>
      <c r="D94" s="1"/>
      <c r="E94" s="1"/>
      <c r="F94" s="27"/>
      <c r="G94" s="27"/>
      <c r="H94" s="27"/>
      <c r="I94" s="1"/>
      <c r="J94" s="1"/>
      <c r="K94" s="1"/>
      <c r="L94" s="1"/>
      <c r="M94" s="1"/>
      <c r="N94" s="1"/>
    </row>
    <row r="95" spans="1:14" ht="14.25">
      <c r="A95" s="6"/>
      <c r="B95" s="1"/>
      <c r="C95" s="1"/>
      <c r="D95" s="1"/>
      <c r="E95" s="1"/>
      <c r="F95" s="32" t="s">
        <v>85</v>
      </c>
      <c r="G95" s="1"/>
      <c r="H95" s="32" t="s">
        <v>86</v>
      </c>
      <c r="I95" s="1"/>
      <c r="J95" s="32" t="s">
        <v>87</v>
      </c>
      <c r="K95" s="1"/>
      <c r="L95" s="1"/>
      <c r="M95" s="1"/>
      <c r="N95" s="1"/>
    </row>
    <row r="96" spans="1:14" ht="14.25">
      <c r="A96" s="6"/>
      <c r="B96" s="1"/>
      <c r="C96" s="1"/>
      <c r="D96" s="1"/>
      <c r="E96" s="1"/>
      <c r="F96" s="72" t="s">
        <v>45</v>
      </c>
      <c r="G96" s="27"/>
      <c r="H96" s="72" t="s">
        <v>15</v>
      </c>
      <c r="I96" s="1"/>
      <c r="J96" s="73" t="s">
        <v>22</v>
      </c>
      <c r="K96" s="1"/>
      <c r="L96" s="1"/>
      <c r="M96" s="1"/>
      <c r="N96" s="1"/>
    </row>
    <row r="97" spans="1:14" ht="14.25">
      <c r="A97" s="6"/>
      <c r="B97" s="1"/>
      <c r="C97" s="1"/>
      <c r="D97" s="1"/>
      <c r="E97" s="1"/>
      <c r="F97" s="74" t="s">
        <v>20</v>
      </c>
      <c r="G97" s="27"/>
      <c r="H97" s="74" t="s">
        <v>8</v>
      </c>
      <c r="I97" s="1"/>
      <c r="J97" s="75" t="s">
        <v>186</v>
      </c>
      <c r="K97" s="1"/>
      <c r="L97" s="1"/>
      <c r="M97" s="1"/>
      <c r="N97" s="1"/>
    </row>
    <row r="98" spans="1:14" ht="14.25">
      <c r="A98" s="6"/>
      <c r="B98" s="1"/>
      <c r="C98" s="1"/>
      <c r="D98" s="1"/>
      <c r="E98" s="1"/>
      <c r="F98" s="74" t="s">
        <v>47</v>
      </c>
      <c r="G98" s="27"/>
      <c r="H98" s="74" t="s">
        <v>36</v>
      </c>
      <c r="I98" s="1"/>
      <c r="J98" s="75" t="s">
        <v>185</v>
      </c>
      <c r="K98" s="1"/>
      <c r="L98" s="1"/>
      <c r="M98" s="1"/>
      <c r="N98" s="1"/>
    </row>
    <row r="99" spans="1:14" ht="14.25">
      <c r="A99" s="6"/>
      <c r="B99" s="1"/>
      <c r="C99" s="1"/>
      <c r="D99" s="1"/>
      <c r="E99" s="1"/>
      <c r="F99" s="74" t="s">
        <v>187</v>
      </c>
      <c r="G99" s="27"/>
      <c r="H99" s="74" t="s">
        <v>19</v>
      </c>
      <c r="I99" s="1"/>
      <c r="J99" s="75" t="s">
        <v>188</v>
      </c>
      <c r="K99" s="1"/>
      <c r="L99" s="1"/>
      <c r="M99" s="1"/>
      <c r="N99" s="1"/>
    </row>
    <row r="100" spans="1:14" ht="14.25">
      <c r="A100" s="76"/>
      <c r="B100" s="1"/>
      <c r="C100" s="1"/>
      <c r="D100" s="1"/>
      <c r="E100" s="1"/>
      <c r="F100" s="77" t="s">
        <v>184</v>
      </c>
      <c r="G100" s="1"/>
      <c r="H100" s="77" t="s">
        <v>182</v>
      </c>
      <c r="I100" s="1"/>
      <c r="J100" s="77" t="s">
        <v>183</v>
      </c>
      <c r="K100" s="1"/>
      <c r="L100" s="1"/>
      <c r="M100" s="1"/>
      <c r="N100" s="1"/>
    </row>
    <row r="101" spans="1:14" ht="14.25">
      <c r="A101" s="6"/>
      <c r="B101" s="1"/>
      <c r="C101" s="1"/>
      <c r="D101" s="1"/>
      <c r="E101" s="1"/>
      <c r="F101" s="27"/>
      <c r="G101" s="27"/>
      <c r="H101" s="27"/>
      <c r="I101" s="1"/>
      <c r="J101" s="1"/>
      <c r="K101" s="1"/>
      <c r="L101" s="1"/>
      <c r="M101" s="1"/>
      <c r="N101" s="1"/>
    </row>
    <row r="102" spans="1:14" ht="14.25">
      <c r="A102" s="6"/>
      <c r="B102" s="1"/>
      <c r="C102" s="1"/>
      <c r="D102" s="1"/>
      <c r="E102" s="1"/>
      <c r="F102" s="30" t="s">
        <v>88</v>
      </c>
      <c r="G102" s="27"/>
      <c r="H102" s="30" t="s">
        <v>89</v>
      </c>
      <c r="I102" s="1"/>
      <c r="J102" s="32" t="s">
        <v>90</v>
      </c>
      <c r="K102" s="1"/>
      <c r="L102" s="1"/>
      <c r="M102" s="1"/>
      <c r="N102" s="1"/>
    </row>
    <row r="103" spans="1:14" ht="14.25">
      <c r="A103" s="6"/>
      <c r="B103" s="1"/>
      <c r="C103" s="1"/>
      <c r="D103" s="1"/>
      <c r="E103" s="1"/>
      <c r="F103" s="72" t="s">
        <v>33</v>
      </c>
      <c r="G103" s="27"/>
      <c r="H103" s="72" t="s">
        <v>194</v>
      </c>
      <c r="I103" s="1"/>
      <c r="J103" s="73" t="s">
        <v>195</v>
      </c>
      <c r="K103" s="1"/>
      <c r="L103" s="1"/>
      <c r="M103" s="1"/>
      <c r="N103" s="1"/>
    </row>
    <row r="104" spans="1:14" ht="14.25">
      <c r="A104" s="6"/>
      <c r="B104" s="1"/>
      <c r="C104" s="1"/>
      <c r="D104" s="1"/>
      <c r="E104" s="1"/>
      <c r="F104" s="74" t="s">
        <v>193</v>
      </c>
      <c r="G104" s="27"/>
      <c r="H104" s="74" t="s">
        <v>191</v>
      </c>
      <c r="I104" s="1"/>
      <c r="J104" s="75" t="s">
        <v>192</v>
      </c>
      <c r="K104" s="1"/>
      <c r="L104" s="1"/>
      <c r="M104" s="1"/>
      <c r="N104" s="1"/>
    </row>
    <row r="105" spans="1:14" ht="14.25">
      <c r="B105" s="29"/>
      <c r="C105" s="29"/>
      <c r="D105" s="29"/>
      <c r="E105" s="29"/>
      <c r="F105" s="79" t="s">
        <v>46</v>
      </c>
      <c r="G105" s="29"/>
      <c r="H105" s="79" t="s">
        <v>35</v>
      </c>
      <c r="I105" s="29"/>
      <c r="J105" s="79" t="s">
        <v>34</v>
      </c>
      <c r="K105" s="29"/>
      <c r="L105" s="29"/>
      <c r="M105" s="29"/>
      <c r="N105" s="1"/>
    </row>
    <row r="106" spans="1:14" ht="14.25">
      <c r="A106" s="6"/>
      <c r="B106" s="1"/>
      <c r="C106" s="1"/>
      <c r="D106" s="1"/>
      <c r="E106" s="1"/>
      <c r="F106" s="74" t="s">
        <v>189</v>
      </c>
      <c r="G106" s="27"/>
      <c r="H106" s="74" t="s">
        <v>9</v>
      </c>
      <c r="I106" s="1"/>
      <c r="J106" s="75" t="s">
        <v>24</v>
      </c>
      <c r="K106" s="1"/>
      <c r="L106" s="1"/>
      <c r="M106" s="1"/>
      <c r="N106" s="1"/>
    </row>
    <row r="107" spans="1:14" ht="14.25">
      <c r="A107" s="6"/>
      <c r="B107" s="1"/>
      <c r="C107" s="1"/>
      <c r="D107" s="1"/>
      <c r="E107" s="1"/>
      <c r="F107" s="80" t="s">
        <v>13</v>
      </c>
      <c r="G107" s="27"/>
      <c r="H107" s="80" t="s">
        <v>7</v>
      </c>
      <c r="I107" s="1"/>
      <c r="J107" s="77" t="s">
        <v>190</v>
      </c>
      <c r="K107" s="1"/>
      <c r="L107" s="1"/>
      <c r="M107" s="1"/>
      <c r="N107" s="1"/>
    </row>
    <row r="108" spans="1:14" ht="14.25">
      <c r="A108" s="6"/>
      <c r="B108" s="1"/>
      <c r="C108" s="1"/>
      <c r="D108" s="1"/>
      <c r="E108" s="1"/>
      <c r="F108" s="27"/>
      <c r="G108" s="27"/>
      <c r="H108" s="27"/>
      <c r="I108" s="1"/>
      <c r="J108" s="1"/>
      <c r="K108" s="1"/>
      <c r="L108" s="1"/>
      <c r="M108" s="1"/>
      <c r="N108" s="1"/>
    </row>
    <row r="109" spans="1:14" ht="14.25">
      <c r="A109" s="76"/>
      <c r="B109" s="1"/>
      <c r="C109" s="1"/>
      <c r="D109" s="1"/>
      <c r="E109" s="1"/>
      <c r="F109" s="27"/>
      <c r="G109" s="27"/>
      <c r="H109" s="27"/>
      <c r="I109" s="1"/>
      <c r="J109" s="1"/>
      <c r="K109" s="1"/>
      <c r="L109" s="1"/>
      <c r="M109" s="1"/>
      <c r="N109" s="1"/>
    </row>
    <row r="110" spans="1:14" ht="14.25">
      <c r="A110" s="6"/>
      <c r="B110" s="1"/>
      <c r="C110" s="1"/>
      <c r="D110" s="1"/>
      <c r="E110" s="1"/>
      <c r="F110" s="30" t="s">
        <v>196</v>
      </c>
      <c r="G110" s="27"/>
      <c r="H110" s="30" t="s">
        <v>197</v>
      </c>
      <c r="I110" s="1"/>
      <c r="J110" s="32" t="s">
        <v>198</v>
      </c>
      <c r="K110" s="1"/>
      <c r="L110" s="1"/>
      <c r="M110" s="1"/>
      <c r="N110" s="32" t="s">
        <v>199</v>
      </c>
    </row>
    <row r="111" spans="1:14" ht="14.25">
      <c r="B111" s="29"/>
      <c r="C111" s="1"/>
      <c r="D111" s="1"/>
      <c r="E111" s="1"/>
      <c r="F111" s="72" t="str">
        <f>F96</f>
        <v>TV GH Brettorf 1</v>
      </c>
      <c r="G111" s="27"/>
      <c r="H111" s="72" t="str">
        <f>H96</f>
        <v>SV Moslesfehn 1</v>
      </c>
      <c r="I111" s="1"/>
      <c r="J111" s="73" t="str">
        <f>F97</f>
        <v>TSV Schülp</v>
      </c>
      <c r="K111" s="1"/>
      <c r="L111" s="1"/>
      <c r="M111" s="1"/>
      <c r="N111" s="73" t="str">
        <f>H97</f>
        <v>U18 Team Germany 1</v>
      </c>
    </row>
    <row r="112" spans="1:14" ht="14.25">
      <c r="A112" s="6"/>
      <c r="B112" s="1"/>
      <c r="C112" s="1"/>
      <c r="D112" s="1"/>
      <c r="E112" s="1"/>
      <c r="F112" s="74" t="str">
        <f>J97</f>
        <v>VfK 01 Berlin</v>
      </c>
      <c r="G112" s="27"/>
      <c r="H112" s="74" t="str">
        <f>F104</f>
        <v>TSV Bardowick 1</v>
      </c>
      <c r="I112" s="1"/>
      <c r="J112" s="75" t="str">
        <f>J96</f>
        <v>Ahlhorner SV 1</v>
      </c>
      <c r="K112" s="1"/>
      <c r="L112" s="1"/>
      <c r="M112" s="1"/>
      <c r="N112" s="75" t="str">
        <f>F103</f>
        <v>U18 Team Germany 2</v>
      </c>
    </row>
    <row r="113" spans="1:14" ht="14.25">
      <c r="A113" s="6"/>
      <c r="B113" s="1"/>
      <c r="C113" s="1"/>
      <c r="D113" s="1"/>
      <c r="E113" s="1"/>
      <c r="F113" s="80" t="str">
        <f>H103</f>
        <v>TV J. Schneverdingen</v>
      </c>
      <c r="G113" s="27"/>
      <c r="H113" s="80" t="str">
        <f>J103</f>
        <v>MTSV Selsingen</v>
      </c>
      <c r="I113" s="1"/>
      <c r="J113" s="77" t="str">
        <f>H104</f>
        <v>TKH 1</v>
      </c>
      <c r="K113" s="1"/>
      <c r="L113" s="1"/>
      <c r="M113" s="1"/>
      <c r="N113" s="77" t="str">
        <f>J104</f>
        <v>MTV Hammah</v>
      </c>
    </row>
    <row r="114" spans="1:14" ht="14.25">
      <c r="A114" s="6"/>
      <c r="B114" s="1"/>
      <c r="C114" s="1"/>
      <c r="D114" s="1"/>
      <c r="E114" s="1"/>
      <c r="F114" s="27"/>
      <c r="G114" s="27"/>
      <c r="H114" s="27"/>
      <c r="I114" s="1"/>
      <c r="J114" s="1"/>
      <c r="K114" s="1"/>
      <c r="L114" s="1"/>
      <c r="M114" s="1"/>
      <c r="N114" s="1"/>
    </row>
    <row r="115" spans="1:14" ht="14.25">
      <c r="B115" s="1"/>
      <c r="C115" s="1"/>
      <c r="D115" s="1"/>
      <c r="E115" s="1"/>
      <c r="F115" s="30" t="s">
        <v>200</v>
      </c>
      <c r="G115" s="27"/>
      <c r="H115" s="30" t="s">
        <v>201</v>
      </c>
      <c r="I115" s="1"/>
      <c r="J115" s="32" t="s">
        <v>202</v>
      </c>
      <c r="K115" s="1"/>
      <c r="L115" s="1"/>
      <c r="M115" s="1"/>
      <c r="N115" s="32" t="s">
        <v>203</v>
      </c>
    </row>
    <row r="116" spans="1:14" ht="14.25">
      <c r="B116" s="1"/>
      <c r="C116" s="1"/>
      <c r="D116" s="1"/>
      <c r="E116" s="1"/>
      <c r="F116" s="72" t="str">
        <f>F98</f>
        <v>TV Voerde</v>
      </c>
      <c r="G116" s="27"/>
      <c r="H116" s="72" t="str">
        <f>H98</f>
        <v>Lemwerder TV</v>
      </c>
      <c r="I116" s="1"/>
      <c r="J116" s="73" t="str">
        <f>F99</f>
        <v>TKH 2</v>
      </c>
      <c r="K116" s="1"/>
      <c r="L116" s="1"/>
      <c r="M116" s="1"/>
      <c r="N116" s="73" t="str">
        <f>H99</f>
        <v>TuS Spenge</v>
      </c>
    </row>
    <row r="117" spans="1:14" ht="14.25">
      <c r="A117" s="6"/>
      <c r="B117" s="1"/>
      <c r="C117" s="1"/>
      <c r="D117" s="1"/>
      <c r="E117" s="1"/>
      <c r="F117" s="74" t="str">
        <f>J99</f>
        <v>TSV Hagenah</v>
      </c>
      <c r="G117" s="27"/>
      <c r="H117" s="74" t="str">
        <f>F106</f>
        <v>Hammer SC 08</v>
      </c>
      <c r="I117" s="1"/>
      <c r="J117" s="75" t="str">
        <f>J98</f>
        <v>TSV B. Leverkusen</v>
      </c>
      <c r="K117" s="1"/>
      <c r="L117" s="1"/>
      <c r="M117" s="1"/>
      <c r="N117" s="75" t="str">
        <f>F105</f>
        <v>VfL Kellinghusen 1</v>
      </c>
    </row>
    <row r="118" spans="1:14" ht="14.25">
      <c r="A118" s="6"/>
      <c r="B118" s="1"/>
      <c r="C118" s="1"/>
      <c r="D118" s="1"/>
      <c r="E118" s="1"/>
      <c r="F118" s="80" t="str">
        <f>H105</f>
        <v>SV Moslesfehn 2</v>
      </c>
      <c r="G118" s="27"/>
      <c r="H118" s="80" t="str">
        <f>J105</f>
        <v>Ahlhorner SV 2</v>
      </c>
      <c r="I118" s="1"/>
      <c r="J118" s="77" t="str">
        <f>H106</f>
        <v>VfL Kellinghusen 2</v>
      </c>
      <c r="K118" s="1"/>
      <c r="L118" s="1"/>
      <c r="M118" s="1"/>
      <c r="N118" s="77" t="str">
        <f>J106</f>
        <v>SG Stern Kaulsdorf</v>
      </c>
    </row>
    <row r="119" spans="1:14" ht="14.25">
      <c r="A119" s="6"/>
      <c r="B119" s="1"/>
      <c r="C119" s="1"/>
      <c r="D119" s="1"/>
      <c r="E119" s="1"/>
      <c r="F119" s="27"/>
      <c r="G119" s="27"/>
      <c r="H119" s="27"/>
      <c r="I119" s="1"/>
      <c r="J119" s="1"/>
      <c r="K119" s="1"/>
      <c r="L119" s="1"/>
      <c r="M119" s="1"/>
      <c r="N119" s="1"/>
    </row>
    <row r="120" spans="1:14" ht="15">
      <c r="A120" s="6"/>
      <c r="B120" s="1"/>
      <c r="C120" s="29"/>
      <c r="D120" s="29"/>
      <c r="E120" s="29"/>
      <c r="F120" s="81" t="s">
        <v>204</v>
      </c>
      <c r="G120" s="29"/>
      <c r="H120" s="81" t="s">
        <v>205</v>
      </c>
      <c r="I120" s="29"/>
      <c r="K120" s="29"/>
      <c r="L120" s="29"/>
      <c r="M120" s="29"/>
      <c r="N120" s="1"/>
    </row>
    <row r="121" spans="1:14" ht="14.25">
      <c r="A121" s="6"/>
      <c r="B121" s="1"/>
      <c r="C121" s="1"/>
      <c r="D121" s="1"/>
      <c r="E121" s="1"/>
      <c r="F121" s="72" t="str">
        <f>F100</f>
        <v>TSV Bardowick 2</v>
      </c>
      <c r="G121" s="27"/>
      <c r="H121" s="72" t="str">
        <f>H100</f>
        <v>TuS Döhlen</v>
      </c>
      <c r="I121" s="1"/>
      <c r="J121" s="1"/>
      <c r="K121" s="1"/>
      <c r="L121" s="1"/>
      <c r="M121" s="1"/>
      <c r="N121" s="1"/>
    </row>
    <row r="122" spans="1:14" ht="14.25">
      <c r="A122" s="6"/>
      <c r="B122" s="7"/>
      <c r="C122" s="1"/>
      <c r="D122" s="1"/>
      <c r="E122" s="1"/>
      <c r="F122" s="74" t="str">
        <f>J100</f>
        <v>TKH 3</v>
      </c>
      <c r="G122" s="27"/>
      <c r="H122" s="74" t="str">
        <f>F107</f>
        <v>TV GH Brettorf 2</v>
      </c>
      <c r="I122" s="1"/>
      <c r="J122" s="1"/>
      <c r="K122" s="1"/>
      <c r="L122" s="1"/>
      <c r="M122" s="1"/>
      <c r="N122" s="1"/>
    </row>
    <row r="123" spans="1:14" ht="14.25">
      <c r="A123" s="6"/>
      <c r="B123" s="1"/>
      <c r="C123" s="1"/>
      <c r="D123" s="1"/>
      <c r="E123" s="1"/>
      <c r="F123" s="80" t="str">
        <f>H107</f>
        <v>TV Böblingen</v>
      </c>
      <c r="G123" s="27"/>
      <c r="H123" s="80" t="str">
        <f>J107</f>
        <v>SCE Gliesmarode</v>
      </c>
      <c r="I123" s="1"/>
      <c r="J123" s="1"/>
      <c r="K123" s="1"/>
      <c r="L123" s="1"/>
      <c r="M123" s="1"/>
      <c r="N123" s="1"/>
    </row>
    <row r="124" spans="1:14" ht="14.25">
      <c r="A124" s="6"/>
      <c r="B124" s="1"/>
      <c r="C124" s="1"/>
      <c r="D124" s="1"/>
      <c r="E124" s="1"/>
      <c r="F124" s="27"/>
      <c r="G124" s="27"/>
      <c r="H124" s="27"/>
      <c r="I124" s="1"/>
      <c r="J124" s="1"/>
      <c r="K124" s="1"/>
      <c r="L124" s="1"/>
      <c r="M124" s="1"/>
      <c r="N124" s="1"/>
    </row>
    <row r="125" spans="1:14" ht="14.25">
      <c r="A125" s="23" t="s">
        <v>93</v>
      </c>
      <c r="B125" s="12"/>
      <c r="C125" s="21"/>
      <c r="D125" s="21"/>
      <c r="E125" s="21"/>
      <c r="F125" s="4"/>
      <c r="G125" s="4"/>
      <c r="H125" s="4"/>
      <c r="I125" s="4"/>
      <c r="J125" s="4"/>
      <c r="K125" s="1"/>
      <c r="L125" s="1"/>
      <c r="M125" s="1"/>
      <c r="N125" s="1"/>
    </row>
    <row r="126" spans="1:14" ht="14.25">
      <c r="A126" s="22"/>
      <c r="B126" s="21"/>
      <c r="C126" s="12"/>
      <c r="D126" s="21"/>
      <c r="E126" s="21"/>
      <c r="F126" s="4"/>
      <c r="G126" s="4"/>
      <c r="H126" s="4"/>
      <c r="I126" s="4"/>
      <c r="J126" s="4"/>
      <c r="K126" s="1"/>
      <c r="L126" s="1"/>
      <c r="M126" s="1"/>
      <c r="N126" s="1"/>
    </row>
    <row r="127" spans="1:14" ht="14.25">
      <c r="A127" s="22" t="s">
        <v>50</v>
      </c>
      <c r="B127" s="21" t="s">
        <v>51</v>
      </c>
      <c r="C127" s="21" t="s">
        <v>52</v>
      </c>
      <c r="D127" s="21" t="s">
        <v>53</v>
      </c>
      <c r="E127" s="21" t="s">
        <v>54</v>
      </c>
      <c r="F127" s="64" t="s">
        <v>55</v>
      </c>
      <c r="G127" s="64"/>
      <c r="H127" s="64"/>
      <c r="I127" s="24"/>
      <c r="J127" s="25" t="s">
        <v>56</v>
      </c>
      <c r="K127" s="1"/>
      <c r="L127" s="1"/>
      <c r="M127" s="1"/>
      <c r="N127" s="1"/>
    </row>
    <row r="128" spans="1:14" ht="14.25">
      <c r="A128" s="22"/>
      <c r="B128" s="21"/>
      <c r="C128" s="21"/>
      <c r="D128" s="21"/>
      <c r="E128" s="21"/>
      <c r="F128" s="3"/>
      <c r="G128" s="25"/>
      <c r="H128" s="24"/>
      <c r="I128" s="24"/>
      <c r="J128" s="25"/>
      <c r="K128" s="1"/>
      <c r="L128" s="1"/>
      <c r="M128" s="1"/>
      <c r="N128" s="1"/>
    </row>
    <row r="129" spans="1:14" ht="14.25">
      <c r="A129" s="76" t="s">
        <v>94</v>
      </c>
      <c r="B129" s="1">
        <v>1</v>
      </c>
      <c r="C129" s="1">
        <v>1</v>
      </c>
      <c r="D129" s="1">
        <v>61</v>
      </c>
      <c r="E129" s="1" t="s">
        <v>206</v>
      </c>
      <c r="F129" s="1" t="str">
        <f>F116</f>
        <v>TV Voerde</v>
      </c>
      <c r="G129" s="1" t="s">
        <v>59</v>
      </c>
      <c r="H129" s="1" t="str">
        <f>F117</f>
        <v>TSV Hagenah</v>
      </c>
      <c r="I129" s="1"/>
      <c r="J129" s="1" t="str">
        <f>F118</f>
        <v>SV Moslesfehn 2</v>
      </c>
      <c r="K129" s="1">
        <v>14</v>
      </c>
      <c r="L129" s="1" t="s">
        <v>60</v>
      </c>
      <c r="M129" s="1">
        <v>23</v>
      </c>
      <c r="N129" s="1"/>
    </row>
    <row r="130" spans="1:14" ht="14.25">
      <c r="A130" s="6"/>
      <c r="B130" s="7"/>
      <c r="C130" s="1">
        <v>2</v>
      </c>
      <c r="D130" s="1">
        <v>62</v>
      </c>
      <c r="E130" s="1" t="s">
        <v>207</v>
      </c>
      <c r="F130" s="82" t="str">
        <f>H116</f>
        <v>Lemwerder TV</v>
      </c>
      <c r="G130" s="27" t="s">
        <v>59</v>
      </c>
      <c r="H130" s="82" t="str">
        <f>H117</f>
        <v>Hammer SC 08</v>
      </c>
      <c r="I130" s="1"/>
      <c r="J130" s="51" t="str">
        <f>H118</f>
        <v>Ahlhorner SV 2</v>
      </c>
      <c r="K130" s="1">
        <v>18</v>
      </c>
      <c r="L130" s="1" t="s">
        <v>60</v>
      </c>
      <c r="M130" s="1">
        <v>19</v>
      </c>
      <c r="N130" s="82"/>
    </row>
    <row r="131" spans="1:14" ht="14.25">
      <c r="A131" s="6"/>
      <c r="B131" s="7"/>
      <c r="C131" s="1">
        <v>3</v>
      </c>
      <c r="D131" s="1">
        <v>63</v>
      </c>
      <c r="E131" s="1" t="s">
        <v>208</v>
      </c>
      <c r="F131" s="70" t="str">
        <f>J116</f>
        <v>TKH 2</v>
      </c>
      <c r="G131" s="34" t="s">
        <v>59</v>
      </c>
      <c r="H131" s="70" t="str">
        <f>J117</f>
        <v>TSV B. Leverkusen</v>
      </c>
      <c r="I131" s="34"/>
      <c r="J131" s="70" t="str">
        <f>J118</f>
        <v>VfL Kellinghusen 2</v>
      </c>
      <c r="K131" s="34">
        <v>21</v>
      </c>
      <c r="L131" s="34" t="s">
        <v>60</v>
      </c>
      <c r="M131" s="34">
        <v>22</v>
      </c>
      <c r="N131" s="70"/>
    </row>
    <row r="132" spans="1:14" ht="14.25">
      <c r="A132" s="6"/>
      <c r="B132" s="7"/>
      <c r="C132" s="1">
        <v>4</v>
      </c>
      <c r="D132" s="1">
        <v>64</v>
      </c>
      <c r="E132" s="1" t="s">
        <v>209</v>
      </c>
      <c r="F132" s="70" t="str">
        <f>N116</f>
        <v>TuS Spenge</v>
      </c>
      <c r="G132" s="34" t="s">
        <v>59</v>
      </c>
      <c r="H132" s="70" t="str">
        <f>N117</f>
        <v>VfL Kellinghusen 1</v>
      </c>
      <c r="I132" s="34"/>
      <c r="J132" s="70" t="str">
        <f>N118</f>
        <v>SG Stern Kaulsdorf</v>
      </c>
      <c r="K132" s="34">
        <v>17</v>
      </c>
      <c r="L132" s="34" t="s">
        <v>60</v>
      </c>
      <c r="M132" s="34">
        <v>26</v>
      </c>
      <c r="N132" s="70"/>
    </row>
    <row r="133" spans="1:14" ht="14.25">
      <c r="A133" s="6"/>
      <c r="B133" s="7"/>
      <c r="C133" s="1"/>
      <c r="D133" s="1"/>
      <c r="E133" s="1"/>
      <c r="F133" s="70"/>
      <c r="G133" s="34"/>
      <c r="H133" s="70"/>
      <c r="I133" s="34"/>
      <c r="J133" s="70"/>
      <c r="K133" s="34"/>
      <c r="L133" s="34"/>
      <c r="M133" s="34"/>
      <c r="N133" s="70"/>
    </row>
    <row r="134" spans="1:14" ht="14.25">
      <c r="A134" s="6" t="s">
        <v>100</v>
      </c>
      <c r="B134" s="7">
        <v>2</v>
      </c>
      <c r="C134" s="1">
        <v>1</v>
      </c>
      <c r="D134" s="1">
        <v>65</v>
      </c>
      <c r="E134" s="1" t="s">
        <v>210</v>
      </c>
      <c r="F134" s="70" t="str">
        <f>F121</f>
        <v>TSV Bardowick 2</v>
      </c>
      <c r="G134" s="34" t="s">
        <v>59</v>
      </c>
      <c r="H134" s="70" t="str">
        <f>F122</f>
        <v>TKH 3</v>
      </c>
      <c r="I134" s="34"/>
      <c r="J134" s="70" t="str">
        <f>F123</f>
        <v>TV Böblingen</v>
      </c>
      <c r="K134" s="34">
        <v>19</v>
      </c>
      <c r="L134" s="34" t="s">
        <v>60</v>
      </c>
      <c r="M134" s="34">
        <v>23</v>
      </c>
      <c r="N134" s="70"/>
    </row>
    <row r="135" spans="1:14" ht="14.25">
      <c r="A135" s="6"/>
      <c r="B135" s="7"/>
      <c r="C135" s="1">
        <v>2</v>
      </c>
      <c r="D135" s="1">
        <v>66</v>
      </c>
      <c r="E135" s="1" t="s">
        <v>211</v>
      </c>
      <c r="F135" s="70" t="str">
        <f>H121</f>
        <v>TuS Döhlen</v>
      </c>
      <c r="G135" s="34" t="s">
        <v>59</v>
      </c>
      <c r="H135" s="70" t="str">
        <f>H122</f>
        <v>TV GH Brettorf 2</v>
      </c>
      <c r="I135" s="34"/>
      <c r="J135" s="70" t="str">
        <f>H123</f>
        <v>SCE Gliesmarode</v>
      </c>
      <c r="K135" s="34">
        <v>19</v>
      </c>
      <c r="L135" s="34" t="s">
        <v>60</v>
      </c>
      <c r="M135" s="34">
        <v>21</v>
      </c>
      <c r="N135" s="70"/>
    </row>
    <row r="136" spans="1:14" ht="14.25">
      <c r="A136" s="6"/>
      <c r="B136" s="7"/>
      <c r="C136" s="1">
        <v>3</v>
      </c>
      <c r="D136" s="1">
        <v>67</v>
      </c>
      <c r="E136" s="1" t="s">
        <v>71</v>
      </c>
      <c r="F136" s="70" t="str">
        <f>F111</f>
        <v>TV GH Brettorf 1</v>
      </c>
      <c r="G136" s="34" t="s">
        <v>59</v>
      </c>
      <c r="H136" s="70" t="str">
        <f>F112</f>
        <v>VfK 01 Berlin</v>
      </c>
      <c r="I136" s="34"/>
      <c r="J136" s="70" t="str">
        <f>F113</f>
        <v>TV J. Schneverdingen</v>
      </c>
      <c r="K136" s="34">
        <v>20</v>
      </c>
      <c r="L136" s="34" t="s">
        <v>60</v>
      </c>
      <c r="M136" s="34">
        <v>19</v>
      </c>
      <c r="N136" s="70"/>
    </row>
    <row r="137" spans="1:14" ht="14.25">
      <c r="A137" s="6"/>
      <c r="B137" s="7"/>
      <c r="C137" s="1">
        <v>4</v>
      </c>
      <c r="D137" s="1">
        <v>68</v>
      </c>
      <c r="E137" s="1" t="s">
        <v>72</v>
      </c>
      <c r="F137" s="37" t="str">
        <f>H111</f>
        <v>SV Moslesfehn 1</v>
      </c>
      <c r="G137" s="37" t="s">
        <v>59</v>
      </c>
      <c r="H137" s="37" t="str">
        <f>H112</f>
        <v>TSV Bardowick 1</v>
      </c>
      <c r="I137" s="34"/>
      <c r="J137" s="34" t="str">
        <f>H113</f>
        <v>MTSV Selsingen</v>
      </c>
      <c r="K137" s="34">
        <v>25</v>
      </c>
      <c r="L137" s="34" t="s">
        <v>60</v>
      </c>
      <c r="M137" s="34">
        <v>17</v>
      </c>
      <c r="N137" s="34"/>
    </row>
    <row r="138" spans="1:14" ht="14.25">
      <c r="A138" s="6"/>
      <c r="B138" s="7"/>
      <c r="C138" s="1"/>
      <c r="D138" s="1"/>
      <c r="E138" s="1"/>
      <c r="F138" s="37"/>
      <c r="G138" s="37"/>
      <c r="H138" s="37"/>
      <c r="I138" s="34"/>
      <c r="J138" s="34"/>
      <c r="K138" s="34"/>
      <c r="L138" s="34"/>
      <c r="M138" s="34"/>
      <c r="N138" s="34"/>
    </row>
    <row r="139" spans="1:14" ht="14.25">
      <c r="A139" s="6" t="s">
        <v>106</v>
      </c>
      <c r="B139" s="7">
        <v>3</v>
      </c>
      <c r="C139" s="1">
        <v>1</v>
      </c>
      <c r="D139" s="1">
        <v>69</v>
      </c>
      <c r="E139" s="1" t="s">
        <v>212</v>
      </c>
      <c r="F139" s="83" t="str">
        <f>J111</f>
        <v>TSV Schülp</v>
      </c>
      <c r="G139" s="34" t="s">
        <v>59</v>
      </c>
      <c r="H139" s="70" t="str">
        <f>J112</f>
        <v>Ahlhorner SV 1</v>
      </c>
      <c r="I139" s="34"/>
      <c r="J139" s="70" t="str">
        <f>J113</f>
        <v>TKH 1</v>
      </c>
      <c r="K139" s="34">
        <v>14</v>
      </c>
      <c r="L139" s="34" t="s">
        <v>60</v>
      </c>
      <c r="M139" s="34">
        <v>23</v>
      </c>
      <c r="N139" s="70"/>
    </row>
    <row r="140" spans="1:14" ht="14.25">
      <c r="A140" s="6"/>
      <c r="B140" s="7"/>
      <c r="C140" s="1">
        <v>2</v>
      </c>
      <c r="D140" s="1">
        <v>70</v>
      </c>
      <c r="E140" s="1" t="s">
        <v>213</v>
      </c>
      <c r="F140" s="70" t="str">
        <f>N111</f>
        <v>U18 Team Germany 1</v>
      </c>
      <c r="G140" s="34" t="s">
        <v>59</v>
      </c>
      <c r="H140" s="70" t="str">
        <f>N112</f>
        <v>U18 Team Germany 2</v>
      </c>
      <c r="I140" s="34"/>
      <c r="J140" s="70" t="str">
        <f>N113</f>
        <v>MTV Hammah</v>
      </c>
      <c r="K140" s="34">
        <v>18</v>
      </c>
      <c r="L140" s="34" t="s">
        <v>60</v>
      </c>
      <c r="M140" s="34">
        <v>19</v>
      </c>
      <c r="N140" s="70"/>
    </row>
    <row r="141" spans="1:14" ht="14.25">
      <c r="A141" s="6"/>
      <c r="B141" s="7"/>
      <c r="C141" s="1">
        <v>3</v>
      </c>
      <c r="D141" s="1">
        <v>71</v>
      </c>
      <c r="E141" s="1" t="s">
        <v>206</v>
      </c>
      <c r="F141" s="70" t="str">
        <f>F117</f>
        <v>TSV Hagenah</v>
      </c>
      <c r="G141" s="34" t="s">
        <v>59</v>
      </c>
      <c r="H141" s="70" t="str">
        <f>F118</f>
        <v>SV Moslesfehn 2</v>
      </c>
      <c r="I141" s="34"/>
      <c r="J141" s="70" t="str">
        <f>F116</f>
        <v>TV Voerde</v>
      </c>
      <c r="K141" s="34">
        <v>18</v>
      </c>
      <c r="L141" s="34" t="s">
        <v>60</v>
      </c>
      <c r="M141" s="34">
        <v>24</v>
      </c>
      <c r="N141" s="70"/>
    </row>
    <row r="142" spans="1:14" ht="14.25">
      <c r="A142" s="6"/>
      <c r="B142" s="7"/>
      <c r="C142" s="1">
        <v>4</v>
      </c>
      <c r="D142" s="1">
        <v>72</v>
      </c>
      <c r="E142" s="1" t="s">
        <v>207</v>
      </c>
      <c r="F142" s="70" t="str">
        <f>H117</f>
        <v>Hammer SC 08</v>
      </c>
      <c r="G142" s="34" t="s">
        <v>59</v>
      </c>
      <c r="H142" s="70" t="str">
        <f>H118</f>
        <v>Ahlhorner SV 2</v>
      </c>
      <c r="I142" s="34"/>
      <c r="J142" s="70" t="str">
        <f>H116</f>
        <v>Lemwerder TV</v>
      </c>
      <c r="K142" s="34">
        <v>21</v>
      </c>
      <c r="L142" s="34" t="s">
        <v>60</v>
      </c>
      <c r="M142" s="34">
        <v>23</v>
      </c>
      <c r="N142" s="70"/>
    </row>
    <row r="143" spans="1:14" ht="14.25">
      <c r="A143" s="6"/>
      <c r="B143" s="7"/>
      <c r="C143" s="1"/>
      <c r="D143" s="1"/>
      <c r="E143" s="1"/>
      <c r="F143" s="70"/>
      <c r="G143" s="34"/>
      <c r="H143" s="70"/>
      <c r="I143" s="34"/>
      <c r="J143" s="70"/>
      <c r="K143" s="34"/>
      <c r="L143" s="34"/>
      <c r="M143" s="34"/>
      <c r="N143" s="70"/>
    </row>
    <row r="144" spans="1:14" ht="14.25">
      <c r="A144" s="6" t="s">
        <v>112</v>
      </c>
      <c r="B144" s="7">
        <v>4</v>
      </c>
      <c r="C144" s="1">
        <v>1</v>
      </c>
      <c r="D144" s="1">
        <v>73</v>
      </c>
      <c r="E144" s="1" t="s">
        <v>208</v>
      </c>
      <c r="F144" s="70" t="str">
        <f>J117</f>
        <v>TSV B. Leverkusen</v>
      </c>
      <c r="G144" s="34" t="s">
        <v>59</v>
      </c>
      <c r="H144" s="70" t="str">
        <f>J118</f>
        <v>VfL Kellinghusen 2</v>
      </c>
      <c r="I144" s="34"/>
      <c r="J144" s="70" t="str">
        <f>J116</f>
        <v>TKH 2</v>
      </c>
      <c r="K144" s="34">
        <v>17</v>
      </c>
      <c r="L144" s="34" t="s">
        <v>60</v>
      </c>
      <c r="M144" s="34">
        <v>20</v>
      </c>
      <c r="N144" s="70"/>
    </row>
    <row r="145" spans="1:14" ht="14.25">
      <c r="A145" s="71"/>
      <c r="B145" s="11"/>
      <c r="C145" s="1">
        <v>2</v>
      </c>
      <c r="D145" s="11">
        <v>74</v>
      </c>
      <c r="E145" s="11" t="s">
        <v>209</v>
      </c>
      <c r="F145" s="70" t="str">
        <f>N117</f>
        <v>VfL Kellinghusen 1</v>
      </c>
      <c r="G145" s="34" t="s">
        <v>59</v>
      </c>
      <c r="H145" s="70" t="str">
        <f>N118</f>
        <v>SG Stern Kaulsdorf</v>
      </c>
      <c r="I145" s="34"/>
      <c r="J145" s="70" t="str">
        <f>N116</f>
        <v>TuS Spenge</v>
      </c>
      <c r="K145" s="34">
        <v>26</v>
      </c>
      <c r="L145" s="34" t="s">
        <v>60</v>
      </c>
      <c r="M145" s="34">
        <v>13</v>
      </c>
      <c r="N145" s="70"/>
    </row>
    <row r="146" spans="1:14" ht="14.25">
      <c r="A146" s="71"/>
      <c r="B146" s="11"/>
      <c r="C146" s="1">
        <v>3</v>
      </c>
      <c r="D146" s="11">
        <v>75</v>
      </c>
      <c r="E146" s="11" t="s">
        <v>210</v>
      </c>
      <c r="F146" s="1" t="str">
        <f>F122</f>
        <v>TKH 3</v>
      </c>
      <c r="G146" s="1" t="s">
        <v>59</v>
      </c>
      <c r="H146" s="1" t="str">
        <f>F123</f>
        <v>TV Böblingen</v>
      </c>
      <c r="I146" s="1"/>
      <c r="J146" s="1" t="str">
        <f>F121</f>
        <v>TSV Bardowick 2</v>
      </c>
      <c r="K146" s="1">
        <v>25</v>
      </c>
      <c r="L146" s="1" t="s">
        <v>60</v>
      </c>
      <c r="M146" s="1">
        <v>18</v>
      </c>
      <c r="N146" s="1"/>
    </row>
    <row r="147" spans="1:14" ht="14.25">
      <c r="A147" s="6"/>
      <c r="B147" s="11"/>
      <c r="C147" s="1">
        <v>4</v>
      </c>
      <c r="D147" s="1">
        <v>76</v>
      </c>
      <c r="E147" s="1" t="s">
        <v>211</v>
      </c>
      <c r="F147" s="1" t="str">
        <f>H122</f>
        <v>TV GH Brettorf 2</v>
      </c>
      <c r="G147" s="1" t="s">
        <v>59</v>
      </c>
      <c r="H147" s="1" t="str">
        <f>H123</f>
        <v>SCE Gliesmarode</v>
      </c>
      <c r="I147" s="1"/>
      <c r="J147" s="1" t="str">
        <f>H121</f>
        <v>TuS Döhlen</v>
      </c>
      <c r="K147" s="1">
        <v>19</v>
      </c>
      <c r="L147" s="1" t="s">
        <v>60</v>
      </c>
      <c r="M147" s="1">
        <v>15</v>
      </c>
      <c r="N147" s="1"/>
    </row>
    <row r="148" spans="1:14" ht="14.25">
      <c r="A148" s="6"/>
      <c r="B148" s="1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>
      <c r="A149" s="6" t="s">
        <v>118</v>
      </c>
      <c r="B149" s="1">
        <v>5</v>
      </c>
      <c r="C149" s="1">
        <v>1</v>
      </c>
      <c r="D149" s="1">
        <v>77</v>
      </c>
      <c r="E149" s="1" t="s">
        <v>71</v>
      </c>
      <c r="F149" s="1" t="str">
        <f>F112</f>
        <v>VfK 01 Berlin</v>
      </c>
      <c r="G149" s="1" t="s">
        <v>59</v>
      </c>
      <c r="H149" s="1" t="str">
        <f>F113</f>
        <v>TV J. Schneverdingen</v>
      </c>
      <c r="I149" s="1"/>
      <c r="J149" s="1" t="str">
        <f>F111</f>
        <v>TV GH Brettorf 1</v>
      </c>
      <c r="K149" s="1">
        <v>16</v>
      </c>
      <c r="L149" s="1" t="s">
        <v>60</v>
      </c>
      <c r="M149" s="1">
        <v>24</v>
      </c>
      <c r="N149" s="1"/>
    </row>
    <row r="150" spans="1:14" ht="14.25">
      <c r="A150" s="6"/>
      <c r="B150" s="1"/>
      <c r="C150" s="1">
        <v>2</v>
      </c>
      <c r="D150" s="1">
        <v>78</v>
      </c>
      <c r="E150" s="1" t="s">
        <v>72</v>
      </c>
      <c r="F150" s="1" t="str">
        <f>H112</f>
        <v>TSV Bardowick 1</v>
      </c>
      <c r="G150" s="43" t="s">
        <v>59</v>
      </c>
      <c r="H150" s="43" t="str">
        <f>H113</f>
        <v>MTSV Selsingen</v>
      </c>
      <c r="I150" s="43"/>
      <c r="J150" s="43" t="str">
        <f>H111</f>
        <v>SV Moslesfehn 1</v>
      </c>
      <c r="K150" s="1">
        <v>14</v>
      </c>
      <c r="L150" s="1" t="s">
        <v>60</v>
      </c>
      <c r="M150" s="1">
        <v>25</v>
      </c>
      <c r="N150" s="1"/>
    </row>
    <row r="151" spans="1:14" ht="14.25">
      <c r="A151" s="6"/>
      <c r="B151" s="1"/>
      <c r="C151" s="1">
        <v>3</v>
      </c>
      <c r="D151" s="1">
        <v>79</v>
      </c>
      <c r="E151" s="1" t="s">
        <v>212</v>
      </c>
      <c r="F151" s="1" t="str">
        <f>J112</f>
        <v>Ahlhorner SV 1</v>
      </c>
      <c r="G151" s="1" t="s">
        <v>59</v>
      </c>
      <c r="H151" s="1" t="str">
        <f>J113</f>
        <v>TKH 1</v>
      </c>
      <c r="I151" s="1"/>
      <c r="J151" s="1" t="str">
        <f>J111</f>
        <v>TSV Schülp</v>
      </c>
      <c r="K151" s="11">
        <v>24</v>
      </c>
      <c r="L151" s="34" t="s">
        <v>60</v>
      </c>
      <c r="M151" s="11">
        <v>11</v>
      </c>
      <c r="N151" s="1"/>
    </row>
    <row r="152" spans="1:14" ht="14.25">
      <c r="A152" s="6"/>
      <c r="B152" s="1"/>
      <c r="C152" s="1">
        <v>4</v>
      </c>
      <c r="D152" s="1">
        <v>80</v>
      </c>
      <c r="E152" s="1" t="s">
        <v>213</v>
      </c>
      <c r="F152" s="1" t="str">
        <f>N112</f>
        <v>U18 Team Germany 2</v>
      </c>
      <c r="G152" s="1" t="s">
        <v>59</v>
      </c>
      <c r="H152" s="1" t="str">
        <f>N113</f>
        <v>MTV Hammah</v>
      </c>
      <c r="I152" s="1"/>
      <c r="J152" s="1" t="str">
        <f>N111</f>
        <v>U18 Team Germany 1</v>
      </c>
      <c r="K152" s="11">
        <v>18</v>
      </c>
      <c r="L152" s="34" t="s">
        <v>60</v>
      </c>
      <c r="M152" s="11">
        <v>17</v>
      </c>
      <c r="N152" s="1"/>
    </row>
    <row r="153" spans="1:14" ht="14.25">
      <c r="A153" s="6"/>
      <c r="B153" s="1"/>
      <c r="C153" s="1"/>
      <c r="N153" s="1"/>
    </row>
    <row r="154" spans="1:14" ht="14.25">
      <c r="A154" s="6" t="s">
        <v>123</v>
      </c>
      <c r="B154" s="1">
        <v>6</v>
      </c>
      <c r="C154" s="1">
        <v>1</v>
      </c>
      <c r="D154" s="1">
        <v>81</v>
      </c>
      <c r="E154" s="1" t="s">
        <v>206</v>
      </c>
      <c r="F154" s="1" t="str">
        <f>F118</f>
        <v>SV Moslesfehn 2</v>
      </c>
      <c r="G154" s="1" t="s">
        <v>59</v>
      </c>
      <c r="H154" s="1" t="str">
        <f>F116</f>
        <v>TV Voerde</v>
      </c>
      <c r="I154" s="1"/>
      <c r="J154" s="1" t="str">
        <f>F117</f>
        <v>TSV Hagenah</v>
      </c>
      <c r="K154" s="11">
        <v>21</v>
      </c>
      <c r="L154" s="34" t="s">
        <v>60</v>
      </c>
      <c r="M154" s="11">
        <v>10</v>
      </c>
      <c r="N154" s="1"/>
    </row>
    <row r="155" spans="1:14" ht="14.25">
      <c r="C155" s="1">
        <v>2</v>
      </c>
      <c r="D155" s="1">
        <v>82</v>
      </c>
      <c r="E155" s="1" t="s">
        <v>207</v>
      </c>
      <c r="F155" s="1" t="str">
        <f>H118</f>
        <v>Ahlhorner SV 2</v>
      </c>
      <c r="G155" s="1" t="s">
        <v>59</v>
      </c>
      <c r="H155" s="1" t="str">
        <f>H116</f>
        <v>Lemwerder TV</v>
      </c>
      <c r="I155" s="1"/>
      <c r="J155" s="1" t="str">
        <f>H117</f>
        <v>Hammer SC 08</v>
      </c>
      <c r="K155" s="11">
        <v>14</v>
      </c>
      <c r="L155" s="34" t="s">
        <v>60</v>
      </c>
      <c r="M155" s="11">
        <v>15</v>
      </c>
      <c r="N155" s="1"/>
    </row>
    <row r="156" spans="1:14" ht="14.25">
      <c r="A156" s="6"/>
      <c r="B156" s="1"/>
      <c r="C156" s="1">
        <v>3</v>
      </c>
      <c r="D156" s="1">
        <v>83</v>
      </c>
      <c r="E156" s="1" t="s">
        <v>208</v>
      </c>
      <c r="F156" s="1" t="str">
        <f>J118</f>
        <v>VfL Kellinghusen 2</v>
      </c>
      <c r="G156" s="1" t="s">
        <v>59</v>
      </c>
      <c r="H156" s="1" t="str">
        <f>J116</f>
        <v>TKH 2</v>
      </c>
      <c r="I156" s="1"/>
      <c r="J156" s="1" t="str">
        <f>J117</f>
        <v>TSV B. Leverkusen</v>
      </c>
      <c r="K156" s="11">
        <v>22</v>
      </c>
      <c r="L156" s="34" t="s">
        <v>60</v>
      </c>
      <c r="M156" s="34">
        <v>17</v>
      </c>
      <c r="N156" s="1"/>
    </row>
    <row r="157" spans="1:14" ht="14.25">
      <c r="A157" s="6"/>
      <c r="B157" s="1"/>
      <c r="C157" s="1">
        <v>4</v>
      </c>
      <c r="D157" s="1">
        <v>84</v>
      </c>
      <c r="E157" s="1" t="s">
        <v>209</v>
      </c>
      <c r="F157" s="1" t="str">
        <f>N118</f>
        <v>SG Stern Kaulsdorf</v>
      </c>
      <c r="G157" s="1" t="s">
        <v>59</v>
      </c>
      <c r="H157" s="1" t="str">
        <f>N116</f>
        <v>TuS Spenge</v>
      </c>
      <c r="I157" s="1"/>
      <c r="J157" s="1" t="str">
        <f>N117</f>
        <v>VfL Kellinghusen 1</v>
      </c>
      <c r="K157" s="11">
        <v>22</v>
      </c>
      <c r="L157" s="34" t="s">
        <v>60</v>
      </c>
      <c r="M157" s="34">
        <v>18</v>
      </c>
      <c r="N157" s="1"/>
    </row>
    <row r="158" spans="1:14" ht="14.25">
      <c r="N158" s="1"/>
    </row>
    <row r="159" spans="1:14" ht="14.25">
      <c r="A159" s="6" t="s">
        <v>57</v>
      </c>
      <c r="B159" s="1">
        <v>7</v>
      </c>
      <c r="C159" s="1">
        <v>1</v>
      </c>
      <c r="D159" s="1">
        <v>85</v>
      </c>
      <c r="E159" s="1" t="s">
        <v>210</v>
      </c>
      <c r="F159" s="1" t="str">
        <f>F123</f>
        <v>TV Böblingen</v>
      </c>
      <c r="G159" s="1" t="s">
        <v>59</v>
      </c>
      <c r="H159" s="1" t="str">
        <f>F121</f>
        <v>TSV Bardowick 2</v>
      </c>
      <c r="I159" s="1"/>
      <c r="J159" s="1" t="str">
        <f>F122</f>
        <v>TKH 3</v>
      </c>
      <c r="K159" s="11">
        <v>12</v>
      </c>
      <c r="L159" s="34" t="s">
        <v>60</v>
      </c>
      <c r="M159" s="34">
        <v>25</v>
      </c>
      <c r="N159" s="1"/>
    </row>
    <row r="160" spans="1:14" ht="14.25">
      <c r="A160" s="6"/>
      <c r="B160" s="1"/>
      <c r="C160" s="1">
        <v>2</v>
      </c>
      <c r="D160" s="1">
        <v>86</v>
      </c>
      <c r="E160" s="1" t="s">
        <v>211</v>
      </c>
      <c r="F160" s="1" t="str">
        <f>H123</f>
        <v>SCE Gliesmarode</v>
      </c>
      <c r="G160" s="1" t="s">
        <v>59</v>
      </c>
      <c r="H160" s="1" t="str">
        <f>H121</f>
        <v>TuS Döhlen</v>
      </c>
      <c r="I160" s="1"/>
      <c r="J160" s="1" t="str">
        <f>H122</f>
        <v>TV GH Brettorf 2</v>
      </c>
      <c r="K160" s="11">
        <v>20</v>
      </c>
      <c r="L160" s="34" t="s">
        <v>60</v>
      </c>
      <c r="M160" s="34">
        <v>17</v>
      </c>
      <c r="N160" s="1"/>
    </row>
    <row r="161" spans="1:14" ht="14.25">
      <c r="C161" s="1">
        <v>3</v>
      </c>
      <c r="D161" s="1">
        <v>87</v>
      </c>
      <c r="E161" s="1" t="s">
        <v>71</v>
      </c>
      <c r="F161" s="1" t="str">
        <f>F113</f>
        <v>TV J. Schneverdingen</v>
      </c>
      <c r="G161" s="1" t="s">
        <v>59</v>
      </c>
      <c r="H161" s="1" t="str">
        <f>F111</f>
        <v>TV GH Brettorf 1</v>
      </c>
      <c r="I161" s="1"/>
      <c r="J161" s="1" t="str">
        <f>F112</f>
        <v>VfK 01 Berlin</v>
      </c>
      <c r="K161" s="34">
        <v>21</v>
      </c>
      <c r="L161" s="34" t="s">
        <v>60</v>
      </c>
      <c r="M161" s="34">
        <v>17</v>
      </c>
      <c r="N161" s="1"/>
    </row>
    <row r="162" spans="1:14" ht="14.25">
      <c r="A162" s="6"/>
      <c r="B162" s="1"/>
      <c r="C162" s="1">
        <v>4</v>
      </c>
      <c r="D162" s="1">
        <v>88</v>
      </c>
      <c r="E162" s="1" t="s">
        <v>72</v>
      </c>
      <c r="F162" s="1" t="str">
        <f>H113</f>
        <v>MTSV Selsingen</v>
      </c>
      <c r="G162" s="1" t="s">
        <v>59</v>
      </c>
      <c r="H162" s="1" t="str">
        <f>H111</f>
        <v>SV Moslesfehn 1</v>
      </c>
      <c r="I162" s="1"/>
      <c r="J162" s="1" t="str">
        <f>H112</f>
        <v>TSV Bardowick 1</v>
      </c>
      <c r="K162" s="34">
        <v>11</v>
      </c>
      <c r="L162" s="34" t="s">
        <v>60</v>
      </c>
      <c r="M162" s="34">
        <v>23</v>
      </c>
      <c r="N162" s="11"/>
    </row>
    <row r="163" spans="1:14" ht="14.25">
      <c r="A163" s="6"/>
      <c r="B163" s="1"/>
      <c r="C163" s="1"/>
      <c r="D163" s="1"/>
      <c r="E163" s="1"/>
      <c r="F163" s="1"/>
      <c r="G163" s="1"/>
      <c r="H163" s="1"/>
      <c r="I163" s="1"/>
      <c r="J163" s="1"/>
      <c r="K163" s="34"/>
      <c r="L163" s="34"/>
      <c r="M163" s="34"/>
      <c r="N163" s="11"/>
    </row>
    <row r="164" spans="1:14" ht="14.25">
      <c r="A164" s="6" t="s">
        <v>62</v>
      </c>
      <c r="B164" s="1">
        <v>8</v>
      </c>
      <c r="C164" s="1">
        <v>1</v>
      </c>
      <c r="D164" s="1">
        <v>89</v>
      </c>
      <c r="E164" s="1" t="s">
        <v>212</v>
      </c>
      <c r="F164" s="1" t="str">
        <f>J113</f>
        <v>TKH 1</v>
      </c>
      <c r="G164" s="1" t="s">
        <v>59</v>
      </c>
      <c r="H164" s="1" t="str">
        <f>J111</f>
        <v>TSV Schülp</v>
      </c>
      <c r="I164" s="1"/>
      <c r="J164" s="1" t="str">
        <f>J112</f>
        <v>Ahlhorner SV 1</v>
      </c>
      <c r="K164" s="34">
        <v>12</v>
      </c>
      <c r="L164" s="34" t="s">
        <v>60</v>
      </c>
      <c r="M164" s="34">
        <v>17</v>
      </c>
      <c r="N164" s="11"/>
    </row>
    <row r="165" spans="1:14" ht="14.25">
      <c r="A165" s="6"/>
      <c r="B165" s="1"/>
      <c r="C165" s="1">
        <v>2</v>
      </c>
      <c r="D165" s="1">
        <v>90</v>
      </c>
      <c r="E165" s="1" t="s">
        <v>213</v>
      </c>
      <c r="F165" s="1" t="str">
        <f>N113</f>
        <v>MTV Hammah</v>
      </c>
      <c r="G165" s="1" t="s">
        <v>59</v>
      </c>
      <c r="H165" s="1" t="str">
        <f>N111</f>
        <v>U18 Team Germany 1</v>
      </c>
      <c r="I165" s="1"/>
      <c r="J165" s="1" t="str">
        <f>N112</f>
        <v>U18 Team Germany 2</v>
      </c>
      <c r="K165" s="34">
        <v>18</v>
      </c>
      <c r="L165" s="34" t="s">
        <v>60</v>
      </c>
      <c r="M165" s="34">
        <v>17</v>
      </c>
      <c r="N165" s="1"/>
    </row>
    <row r="166" spans="1:14" ht="14.25">
      <c r="A166" s="84"/>
      <c r="B166" s="1"/>
      <c r="D166" s="1"/>
      <c r="E166" s="1"/>
      <c r="F166" s="1"/>
      <c r="G166" s="1"/>
      <c r="H166" s="1"/>
      <c r="I166" s="1"/>
      <c r="J166" s="1"/>
      <c r="K166" s="34"/>
      <c r="L166" s="34"/>
      <c r="M166" s="34"/>
      <c r="N166" s="1"/>
    </row>
    <row r="167" spans="1:14" ht="14.25">
      <c r="A167" s="84"/>
      <c r="B167" s="1"/>
      <c r="D167" s="1"/>
      <c r="E167" s="1"/>
      <c r="F167" s="1"/>
      <c r="G167" s="1"/>
      <c r="H167" s="1"/>
      <c r="I167" s="1"/>
      <c r="J167" s="1"/>
      <c r="K167" s="11"/>
      <c r="L167" s="34"/>
      <c r="M167" s="11"/>
      <c r="N167" s="1"/>
    </row>
    <row r="168" spans="1:14" ht="14.25">
      <c r="A168" s="84"/>
      <c r="B168" s="1"/>
      <c r="C168" s="1"/>
      <c r="D168" s="1"/>
      <c r="E168" s="1"/>
      <c r="F168" s="30" t="s">
        <v>196</v>
      </c>
      <c r="G168" s="27"/>
      <c r="H168" s="30" t="s">
        <v>197</v>
      </c>
      <c r="I168" s="1"/>
      <c r="J168" s="32" t="s">
        <v>198</v>
      </c>
      <c r="K168" s="1"/>
      <c r="L168" s="1"/>
      <c r="M168" s="1"/>
      <c r="N168" s="32" t="s">
        <v>199</v>
      </c>
    </row>
    <row r="169" spans="1:14" ht="14.25">
      <c r="A169" s="84"/>
      <c r="B169" s="1"/>
      <c r="C169" s="1"/>
      <c r="D169" s="1"/>
      <c r="E169" s="1"/>
      <c r="F169" s="73" t="s">
        <v>194</v>
      </c>
      <c r="G169" s="1"/>
      <c r="H169" s="73" t="s">
        <v>15</v>
      </c>
      <c r="I169" s="1"/>
      <c r="J169" s="73" t="s">
        <v>22</v>
      </c>
      <c r="K169" s="11"/>
      <c r="L169" s="34"/>
      <c r="M169" s="11"/>
      <c r="N169" s="73" t="s">
        <v>214</v>
      </c>
    </row>
    <row r="170" spans="1:14" ht="14.25">
      <c r="A170" s="6"/>
      <c r="B170" s="1"/>
      <c r="C170" s="1"/>
      <c r="D170" s="1"/>
      <c r="E170" s="1"/>
      <c r="F170" s="75" t="s">
        <v>45</v>
      </c>
      <c r="G170" s="1"/>
      <c r="H170" s="75" t="s">
        <v>195</v>
      </c>
      <c r="I170" s="1"/>
      <c r="J170" s="75" t="s">
        <v>20</v>
      </c>
      <c r="K170" s="11"/>
      <c r="L170" s="34"/>
      <c r="M170" s="11"/>
      <c r="N170" s="75" t="s">
        <v>192</v>
      </c>
    </row>
    <row r="171" spans="1:14" ht="14.25">
      <c r="A171" s="6"/>
      <c r="B171" s="1"/>
      <c r="C171" s="1"/>
      <c r="D171" s="1"/>
      <c r="E171" s="1"/>
      <c r="F171" s="77" t="s">
        <v>186</v>
      </c>
      <c r="G171" s="1"/>
      <c r="H171" s="77" t="s">
        <v>193</v>
      </c>
      <c r="I171" s="1"/>
      <c r="J171" s="77" t="s">
        <v>191</v>
      </c>
      <c r="K171" s="34"/>
      <c r="L171" s="34"/>
      <c r="M171" s="34"/>
      <c r="N171" s="77" t="s">
        <v>215</v>
      </c>
    </row>
    <row r="172" spans="1:14" ht="14.25">
      <c r="A172" s="6"/>
      <c r="B172" s="1"/>
      <c r="C172" s="1"/>
      <c r="D172" s="1"/>
      <c r="E172" s="1"/>
      <c r="F172" s="1"/>
      <c r="G172" s="1"/>
      <c r="H172" s="1"/>
      <c r="I172" s="1"/>
      <c r="J172" s="1"/>
      <c r="K172" s="34"/>
      <c r="L172" s="34"/>
      <c r="M172" s="34"/>
      <c r="N172" s="11"/>
    </row>
    <row r="173" spans="1:14" ht="14.25">
      <c r="A173" s="6"/>
      <c r="B173" s="1"/>
      <c r="C173" s="1"/>
      <c r="D173" s="1"/>
      <c r="E173" s="1"/>
      <c r="F173" s="30" t="s">
        <v>200</v>
      </c>
      <c r="G173" s="27"/>
      <c r="H173" s="30" t="s">
        <v>201</v>
      </c>
      <c r="I173" s="1"/>
      <c r="J173" s="32" t="s">
        <v>202</v>
      </c>
      <c r="K173" s="1"/>
      <c r="L173" s="1"/>
      <c r="M173" s="1"/>
      <c r="N173" s="32" t="s">
        <v>203</v>
      </c>
    </row>
    <row r="174" spans="1:14" ht="14.25">
      <c r="A174" s="6"/>
      <c r="B174" s="1"/>
      <c r="C174" s="1"/>
      <c r="D174" s="1"/>
      <c r="E174" s="1"/>
      <c r="F174" s="73" t="s">
        <v>35</v>
      </c>
      <c r="G174" s="1"/>
      <c r="H174" s="73" t="s">
        <v>34</v>
      </c>
      <c r="I174" s="1"/>
      <c r="J174" s="73" t="s">
        <v>9</v>
      </c>
      <c r="K174" s="34"/>
      <c r="L174" s="34"/>
      <c r="M174" s="34"/>
      <c r="N174" s="85" t="s">
        <v>46</v>
      </c>
    </row>
    <row r="175" spans="1:14" ht="14.25">
      <c r="A175" s="84"/>
      <c r="B175" s="1"/>
      <c r="C175" s="1"/>
      <c r="D175" s="1"/>
      <c r="E175" s="1"/>
      <c r="F175" s="75" t="s">
        <v>188</v>
      </c>
      <c r="G175" s="1"/>
      <c r="H175" s="75" t="s">
        <v>36</v>
      </c>
      <c r="I175" s="1"/>
      <c r="J175" s="75" t="s">
        <v>185</v>
      </c>
      <c r="K175" s="34"/>
      <c r="L175" s="34"/>
      <c r="M175" s="34"/>
      <c r="N175" s="86" t="s">
        <v>24</v>
      </c>
    </row>
    <row r="176" spans="1:14" ht="14.25">
      <c r="A176" s="84"/>
      <c r="B176" s="1"/>
      <c r="C176" s="1"/>
      <c r="D176" s="1"/>
      <c r="E176" s="1"/>
      <c r="F176" s="77" t="s">
        <v>47</v>
      </c>
      <c r="G176" s="1"/>
      <c r="H176" s="77" t="s">
        <v>189</v>
      </c>
      <c r="I176" s="1"/>
      <c r="J176" s="77" t="s">
        <v>187</v>
      </c>
      <c r="K176" s="34"/>
      <c r="L176" s="34"/>
      <c r="M176" s="34"/>
      <c r="N176" s="87" t="s">
        <v>19</v>
      </c>
    </row>
    <row r="177" spans="1:14" ht="14.25">
      <c r="A177" s="84"/>
      <c r="B177" s="1"/>
      <c r="C177" s="1"/>
      <c r="D177" s="1"/>
      <c r="E177" s="1"/>
      <c r="F177" s="1"/>
      <c r="G177" s="1"/>
      <c r="H177" s="1"/>
      <c r="I177" s="1"/>
      <c r="J177" s="1"/>
      <c r="K177" s="34"/>
      <c r="L177" s="34"/>
      <c r="M177" s="34"/>
      <c r="N177" s="11"/>
    </row>
    <row r="178" spans="1:14" ht="15">
      <c r="A178" s="6"/>
      <c r="B178" s="1"/>
      <c r="C178" s="1"/>
      <c r="D178" s="1"/>
      <c r="E178" s="1"/>
      <c r="F178" s="81" t="s">
        <v>204</v>
      </c>
      <c r="G178" s="29"/>
      <c r="H178" s="81" t="s">
        <v>205</v>
      </c>
      <c r="I178" s="1"/>
      <c r="J178" s="1"/>
      <c r="K178" s="34"/>
      <c r="L178" s="34"/>
      <c r="M178" s="34"/>
      <c r="N178" s="1"/>
    </row>
    <row r="179" spans="1:14" ht="14.25">
      <c r="A179" s="6"/>
      <c r="B179" s="1"/>
      <c r="C179" s="1"/>
      <c r="D179" s="1"/>
      <c r="E179" s="1"/>
      <c r="F179" s="73" t="s">
        <v>183</v>
      </c>
      <c r="G179" s="1"/>
      <c r="H179" s="73" t="s">
        <v>13</v>
      </c>
      <c r="I179" s="1"/>
      <c r="J179" s="1"/>
      <c r="K179" s="34"/>
      <c r="L179" s="34"/>
      <c r="M179" s="34"/>
      <c r="N179" s="1"/>
    </row>
    <row r="180" spans="1:14" ht="14.25">
      <c r="A180" s="6"/>
      <c r="B180" s="1"/>
      <c r="C180" s="1"/>
      <c r="D180" s="1"/>
      <c r="E180" s="1"/>
      <c r="F180" s="75" t="s">
        <v>184</v>
      </c>
      <c r="G180" s="1"/>
      <c r="H180" s="75" t="s">
        <v>190</v>
      </c>
      <c r="I180" s="1"/>
      <c r="J180" s="1"/>
      <c r="K180" s="34"/>
      <c r="L180" s="34"/>
      <c r="M180" s="34"/>
      <c r="N180" s="1"/>
    </row>
    <row r="181" spans="1:14" ht="14.25">
      <c r="A181" s="6"/>
      <c r="B181" s="1"/>
      <c r="C181" s="1"/>
      <c r="D181" s="1"/>
      <c r="E181" s="1"/>
      <c r="F181" s="77" t="s">
        <v>7</v>
      </c>
      <c r="G181" s="1"/>
      <c r="H181" s="77" t="s">
        <v>182</v>
      </c>
      <c r="I181" s="1"/>
      <c r="J181" s="1"/>
      <c r="K181" s="34"/>
      <c r="L181" s="34"/>
      <c r="M181" s="34"/>
      <c r="N181" s="1"/>
    </row>
    <row r="182" spans="1:14" ht="14.25">
      <c r="A182" s="6"/>
      <c r="B182" s="1"/>
      <c r="C182" s="1"/>
      <c r="D182" s="1"/>
      <c r="E182" s="1"/>
      <c r="F182" s="1"/>
      <c r="G182" s="1"/>
      <c r="H182" s="1"/>
      <c r="I182" s="1"/>
      <c r="J182" s="1"/>
      <c r="K182" s="34"/>
      <c r="L182" s="34"/>
      <c r="M182" s="34"/>
      <c r="N182" s="1"/>
    </row>
    <row r="183" spans="1:14" ht="14.25"/>
    <row r="184" spans="1:14" ht="14.25">
      <c r="A184" s="78">
        <v>0.51388888888888884</v>
      </c>
      <c r="B184" s="1">
        <v>9</v>
      </c>
      <c r="C184" s="1">
        <v>1</v>
      </c>
      <c r="D184" s="1">
        <v>91</v>
      </c>
      <c r="E184" s="1" t="s">
        <v>216</v>
      </c>
      <c r="F184" s="1" t="str">
        <f>F176</f>
        <v>TV Voerde</v>
      </c>
      <c r="G184" s="1" t="s">
        <v>59</v>
      </c>
      <c r="H184" s="1" t="str">
        <f>H176</f>
        <v>Hammer SC 08</v>
      </c>
      <c r="I184" s="1"/>
      <c r="J184" s="29" t="str">
        <f>F175</f>
        <v>TSV Hagenah</v>
      </c>
      <c r="K184" s="29">
        <v>17</v>
      </c>
      <c r="L184" s="34" t="s">
        <v>60</v>
      </c>
      <c r="M184" s="29">
        <v>25</v>
      </c>
    </row>
    <row r="185" spans="1:14" ht="14.25">
      <c r="A185" s="6"/>
      <c r="B185" s="1"/>
      <c r="C185" s="1">
        <v>2</v>
      </c>
      <c r="D185" s="1">
        <v>92</v>
      </c>
      <c r="E185" s="1" t="s">
        <v>217</v>
      </c>
      <c r="F185" s="1" t="str">
        <f>J176</f>
        <v>TKH 2</v>
      </c>
      <c r="G185" s="1" t="s">
        <v>59</v>
      </c>
      <c r="H185" s="1" t="str">
        <f>N176</f>
        <v>TuS Spenge</v>
      </c>
      <c r="I185" s="1"/>
      <c r="J185" s="29" t="str">
        <f>H175</f>
        <v>Lemwerder TV</v>
      </c>
      <c r="K185" s="29">
        <v>22</v>
      </c>
      <c r="L185" s="34" t="s">
        <v>60</v>
      </c>
      <c r="M185" s="29">
        <v>16</v>
      </c>
    </row>
    <row r="186" spans="1:14" ht="14.25">
      <c r="A186" s="6"/>
      <c r="C186" s="1">
        <v>3</v>
      </c>
      <c r="D186" s="1">
        <v>93</v>
      </c>
      <c r="E186" s="1" t="s">
        <v>218</v>
      </c>
      <c r="F186" s="1" t="str">
        <f>F179</f>
        <v>TKH 3</v>
      </c>
      <c r="G186" s="1" t="s">
        <v>59</v>
      </c>
      <c r="H186" s="1" t="str">
        <f>H180</f>
        <v>SCE Gliesmarode</v>
      </c>
      <c r="I186" s="1"/>
      <c r="J186" s="29" t="str">
        <f>J175</f>
        <v>TSV B. Leverkusen</v>
      </c>
      <c r="K186" s="29">
        <v>30</v>
      </c>
      <c r="L186" s="34" t="s">
        <v>60</v>
      </c>
      <c r="M186" s="29">
        <v>17</v>
      </c>
    </row>
    <row r="187" spans="1:14" ht="14.25">
      <c r="A187" s="6"/>
      <c r="B187" s="1"/>
      <c r="C187" s="1">
        <v>4</v>
      </c>
      <c r="D187" s="1">
        <v>94</v>
      </c>
      <c r="E187" s="1" t="s">
        <v>219</v>
      </c>
      <c r="F187" s="1" t="str">
        <f>F180</f>
        <v>TSV Bardowick 2</v>
      </c>
      <c r="G187" s="1" t="s">
        <v>59</v>
      </c>
      <c r="H187" s="1" t="str">
        <f>H179</f>
        <v>TV GH Brettorf 2</v>
      </c>
      <c r="I187" s="1"/>
      <c r="J187" s="29" t="str">
        <f>N175</f>
        <v>SG Stern Kaulsdorf</v>
      </c>
      <c r="K187" s="29">
        <v>17</v>
      </c>
      <c r="L187" s="34" t="s">
        <v>60</v>
      </c>
      <c r="M187" s="29">
        <v>11</v>
      </c>
    </row>
    <row r="188" spans="1:14" ht="14.25">
      <c r="K188" s="29"/>
      <c r="M188" s="29"/>
    </row>
    <row r="189" spans="1:14" ht="14.25">
      <c r="A189" s="78">
        <v>0.53125</v>
      </c>
      <c r="B189" s="1">
        <v>10</v>
      </c>
      <c r="C189" s="1">
        <v>1</v>
      </c>
      <c r="D189" s="1">
        <v>95</v>
      </c>
      <c r="E189" s="1" t="s">
        <v>220</v>
      </c>
      <c r="F189" s="1" t="str">
        <f>F174</f>
        <v>SV Moslesfehn 2</v>
      </c>
      <c r="G189" s="1" t="s">
        <v>59</v>
      </c>
      <c r="H189" s="1" t="str">
        <f>H174</f>
        <v>Ahlhorner SV 2</v>
      </c>
      <c r="I189" s="1"/>
      <c r="J189" s="29" t="str">
        <f>F176</f>
        <v>TV Voerde</v>
      </c>
      <c r="K189" s="29">
        <v>22</v>
      </c>
      <c r="L189" s="34" t="s">
        <v>60</v>
      </c>
      <c r="M189" s="29">
        <v>18</v>
      </c>
    </row>
    <row r="190" spans="1:14" ht="14.25">
      <c r="A190" s="6"/>
      <c r="B190" s="1"/>
      <c r="C190" s="1">
        <v>2</v>
      </c>
      <c r="D190" s="1">
        <v>96</v>
      </c>
      <c r="E190" s="1" t="s">
        <v>221</v>
      </c>
      <c r="F190" s="1" t="str">
        <f>J174</f>
        <v>VfL Kellinghusen 2</v>
      </c>
      <c r="G190" s="1" t="s">
        <v>59</v>
      </c>
      <c r="H190" s="1" t="str">
        <f>N174</f>
        <v>VfL Kellinghusen 1</v>
      </c>
      <c r="I190" s="1"/>
      <c r="J190" s="29" t="str">
        <f>H176</f>
        <v>Hammer SC 08</v>
      </c>
      <c r="K190" s="29">
        <v>20</v>
      </c>
      <c r="L190" s="34" t="s">
        <v>60</v>
      </c>
      <c r="M190" s="29">
        <v>25</v>
      </c>
    </row>
    <row r="191" spans="1:14" ht="14.25">
      <c r="A191" s="6"/>
      <c r="B191" s="1"/>
      <c r="C191" s="1">
        <v>3</v>
      </c>
      <c r="D191" s="1">
        <v>97</v>
      </c>
      <c r="E191" s="1" t="s">
        <v>222</v>
      </c>
      <c r="F191" s="1" t="str">
        <f>F175</f>
        <v>TSV Hagenah</v>
      </c>
      <c r="G191" s="1" t="s">
        <v>59</v>
      </c>
      <c r="H191" s="1" t="str">
        <f>H175</f>
        <v>Lemwerder TV</v>
      </c>
      <c r="I191" s="1"/>
      <c r="J191" s="29" t="str">
        <f>J176</f>
        <v>TKH 2</v>
      </c>
      <c r="K191" s="29">
        <v>15</v>
      </c>
      <c r="L191" s="34" t="s">
        <v>60</v>
      </c>
      <c r="M191" s="29">
        <v>22</v>
      </c>
    </row>
    <row r="192" spans="1:14" ht="14.25">
      <c r="A192" s="29"/>
      <c r="B192" s="1"/>
      <c r="C192" s="1">
        <v>4</v>
      </c>
      <c r="D192" s="1">
        <v>98</v>
      </c>
      <c r="E192" s="1" t="s">
        <v>223</v>
      </c>
      <c r="F192" s="1" t="str">
        <f>J175</f>
        <v>TSV B. Leverkusen</v>
      </c>
      <c r="G192" s="1" t="s">
        <v>59</v>
      </c>
      <c r="H192" s="1" t="str">
        <f>N175</f>
        <v>SG Stern Kaulsdorf</v>
      </c>
      <c r="I192" s="1"/>
      <c r="J192" s="29" t="str">
        <f>N176</f>
        <v>TuS Spenge</v>
      </c>
      <c r="K192" s="29">
        <v>17</v>
      </c>
      <c r="L192" s="34" t="s">
        <v>60</v>
      </c>
      <c r="M192" s="29">
        <v>22</v>
      </c>
    </row>
    <row r="193" spans="1:14" ht="14.25">
      <c r="A193" s="29"/>
      <c r="K193" s="29"/>
      <c r="M193" s="29"/>
    </row>
    <row r="194" spans="1:14" ht="14.25">
      <c r="A194" s="78">
        <v>0.54861111111111105</v>
      </c>
      <c r="B194" s="1">
        <v>11</v>
      </c>
      <c r="C194" s="1">
        <v>1</v>
      </c>
      <c r="D194" s="1">
        <v>99</v>
      </c>
      <c r="E194" s="1" t="s">
        <v>224</v>
      </c>
      <c r="F194" s="1" t="str">
        <f>F170</f>
        <v>TV GH Brettorf 1</v>
      </c>
      <c r="G194" s="1" t="s">
        <v>59</v>
      </c>
      <c r="H194" s="1" t="str">
        <f>H170</f>
        <v>MTSV Selsingen</v>
      </c>
      <c r="I194" s="1"/>
      <c r="J194" s="29" t="str">
        <f>F179</f>
        <v>TKH 3</v>
      </c>
      <c r="K194" s="29">
        <v>14</v>
      </c>
      <c r="L194" s="34" t="s">
        <v>60</v>
      </c>
      <c r="M194" s="29">
        <v>16</v>
      </c>
    </row>
    <row r="195" spans="1:14" ht="14.25">
      <c r="A195" s="29"/>
      <c r="C195" s="1">
        <v>2</v>
      </c>
      <c r="D195" s="1">
        <v>100</v>
      </c>
      <c r="E195" s="1" t="s">
        <v>225</v>
      </c>
      <c r="F195" s="1" t="str">
        <f>J170</f>
        <v>TSV Schülp</v>
      </c>
      <c r="G195" s="1" t="s">
        <v>59</v>
      </c>
      <c r="H195" s="1" t="str">
        <f>N170</f>
        <v>MTV Hammah</v>
      </c>
      <c r="I195" s="1"/>
      <c r="J195" s="29" t="str">
        <f>H179</f>
        <v>TV GH Brettorf 2</v>
      </c>
      <c r="K195" s="29">
        <v>18</v>
      </c>
      <c r="L195" s="34" t="s">
        <v>60</v>
      </c>
      <c r="M195" s="29">
        <v>14</v>
      </c>
    </row>
    <row r="196" spans="1:14" ht="14.25">
      <c r="A196" s="29"/>
      <c r="C196" s="1">
        <v>3</v>
      </c>
      <c r="D196" s="1">
        <v>101</v>
      </c>
      <c r="E196" s="1" t="s">
        <v>226</v>
      </c>
      <c r="F196" s="1" t="str">
        <f>F171</f>
        <v>VfK 01 Berlin</v>
      </c>
      <c r="G196" s="1" t="s">
        <v>59</v>
      </c>
      <c r="H196" s="1" t="str">
        <f>H171</f>
        <v>TSV Bardowick 1</v>
      </c>
      <c r="I196" s="1"/>
      <c r="J196" s="29" t="str">
        <f>F180</f>
        <v>TSV Bardowick 2</v>
      </c>
      <c r="K196" s="29">
        <v>24</v>
      </c>
      <c r="L196" s="34" t="s">
        <v>60</v>
      </c>
      <c r="M196" s="29">
        <v>15</v>
      </c>
    </row>
    <row r="197" spans="1:14" ht="14.25">
      <c r="A197" s="29"/>
      <c r="C197" s="1">
        <v>4</v>
      </c>
      <c r="D197" s="1">
        <v>102</v>
      </c>
      <c r="E197" s="1" t="s">
        <v>227</v>
      </c>
      <c r="F197" s="1" t="str">
        <f>J171</f>
        <v>TKH 1</v>
      </c>
      <c r="G197" s="1" t="s">
        <v>59</v>
      </c>
      <c r="H197" s="1" t="str">
        <f>N171</f>
        <v>U18 Germany Team 1</v>
      </c>
      <c r="I197" s="1"/>
      <c r="J197" s="29" t="str">
        <f>H180</f>
        <v>SCE Gliesmarode</v>
      </c>
      <c r="K197" s="29">
        <v>15</v>
      </c>
      <c r="L197" s="34" t="s">
        <v>60</v>
      </c>
      <c r="M197" s="29">
        <v>19</v>
      </c>
    </row>
    <row r="198" spans="1:14" ht="14.25">
      <c r="A198" s="29"/>
      <c r="K198" s="29"/>
      <c r="M198" s="29"/>
    </row>
    <row r="199" spans="1:14" ht="14.25">
      <c r="A199" s="78">
        <v>0.56597222222222221</v>
      </c>
      <c r="B199" s="1">
        <v>12</v>
      </c>
      <c r="C199" s="1">
        <v>1</v>
      </c>
      <c r="D199" s="1">
        <v>103</v>
      </c>
      <c r="E199" s="1" t="s">
        <v>167</v>
      </c>
      <c r="F199" s="1" t="str">
        <f>IF(K186&gt;M186,F186,IF(K186=M186,"Sieger U25 1",H186))</f>
        <v>TKH 3</v>
      </c>
      <c r="G199" s="1" t="s">
        <v>59</v>
      </c>
      <c r="H199" s="1" t="str">
        <f>IF(K187&gt;M187,F187,IF(K187=M187,"Sieger U25 2",H187))</f>
        <v>TSV Bardowick 2</v>
      </c>
      <c r="I199" s="1"/>
      <c r="J199" s="1" t="str">
        <f>F174</f>
        <v>SV Moslesfehn 2</v>
      </c>
      <c r="K199" s="29">
        <v>24</v>
      </c>
      <c r="L199" s="34" t="s">
        <v>60</v>
      </c>
      <c r="M199" s="29">
        <v>13</v>
      </c>
    </row>
    <row r="200" spans="1:14" ht="14.25">
      <c r="A200" s="29"/>
      <c r="C200" s="1">
        <v>2</v>
      </c>
      <c r="D200" s="1">
        <v>104</v>
      </c>
      <c r="E200" s="1" t="s">
        <v>162</v>
      </c>
      <c r="F200" s="1" t="str">
        <f>IF(K186&lt;M186,F186,IF(K186=M186,"Verlierer U25 1",H186))</f>
        <v>SCE Gliesmarode</v>
      </c>
      <c r="G200" s="1" t="s">
        <v>59</v>
      </c>
      <c r="H200" s="1" t="str">
        <f>IF(K187&lt;M187,F187,IF(K187=M187,"Verlierer U25 2",H187))</f>
        <v>TV GH Brettorf 2</v>
      </c>
      <c r="I200" s="1"/>
      <c r="J200" s="1" t="str">
        <f>H174</f>
        <v>Ahlhorner SV 2</v>
      </c>
      <c r="K200" s="29">
        <v>15</v>
      </c>
      <c r="L200" s="34" t="s">
        <v>60</v>
      </c>
      <c r="M200" s="29">
        <v>23</v>
      </c>
    </row>
    <row r="201" spans="1:14" ht="14.25">
      <c r="A201" s="29"/>
      <c r="C201" s="1">
        <v>3</v>
      </c>
      <c r="D201" s="1">
        <v>105</v>
      </c>
      <c r="E201" s="1" t="s">
        <v>152</v>
      </c>
      <c r="F201" s="1" t="str">
        <f>F181</f>
        <v>TV Böblingen</v>
      </c>
      <c r="G201" s="1" t="s">
        <v>59</v>
      </c>
      <c r="H201" s="1" t="str">
        <f>H181</f>
        <v>TuS Döhlen</v>
      </c>
      <c r="I201" s="1"/>
      <c r="J201" s="1" t="str">
        <f>J174</f>
        <v>VfL Kellinghusen 2</v>
      </c>
      <c r="K201" s="29">
        <v>14</v>
      </c>
      <c r="L201" s="34" t="s">
        <v>60</v>
      </c>
      <c r="M201" s="29">
        <v>21</v>
      </c>
    </row>
    <row r="202" spans="1:14" ht="14.25">
      <c r="A202" s="29"/>
      <c r="K202" s="29"/>
      <c r="M202" s="29"/>
    </row>
    <row r="203" spans="1:14" ht="14.25">
      <c r="A203" s="78">
        <v>0.58333333333333337</v>
      </c>
      <c r="B203" s="1">
        <v>13</v>
      </c>
      <c r="C203" s="1">
        <v>1</v>
      </c>
      <c r="D203" s="1">
        <v>106</v>
      </c>
      <c r="E203" s="1" t="s">
        <v>172</v>
      </c>
      <c r="F203" s="1" t="str">
        <f>F169</f>
        <v>TV J. Schneverdingen</v>
      </c>
      <c r="G203" s="1" t="s">
        <v>59</v>
      </c>
      <c r="H203" s="1" t="str">
        <f>H169</f>
        <v>SV Moslesfehn 1</v>
      </c>
      <c r="I203" s="1"/>
      <c r="J203" s="1" t="str">
        <f>F171</f>
        <v>VfK 01 Berlin</v>
      </c>
      <c r="K203" s="29">
        <v>14</v>
      </c>
      <c r="L203" s="34" t="s">
        <v>60</v>
      </c>
      <c r="M203" s="29">
        <v>19</v>
      </c>
    </row>
    <row r="204" spans="1:14" ht="14.25">
      <c r="A204" s="29"/>
      <c r="C204" s="1">
        <v>2</v>
      </c>
      <c r="D204" s="1">
        <v>107</v>
      </c>
      <c r="E204" s="1" t="s">
        <v>173</v>
      </c>
      <c r="F204" s="1" t="str">
        <f>J169</f>
        <v>Ahlhorner SV 1</v>
      </c>
      <c r="G204" s="1" t="s">
        <v>59</v>
      </c>
      <c r="H204" s="1" t="str">
        <f>N169</f>
        <v>U18 Germany Team 2</v>
      </c>
      <c r="I204" s="1"/>
      <c r="J204" s="1" t="str">
        <f>H171</f>
        <v>TSV Bardowick 1</v>
      </c>
      <c r="K204" s="29">
        <v>22</v>
      </c>
      <c r="L204" s="34" t="s">
        <v>60</v>
      </c>
      <c r="M204" s="29">
        <v>14</v>
      </c>
    </row>
    <row r="205" spans="1:14" ht="14.25">
      <c r="A205" s="6"/>
      <c r="B205" s="1"/>
      <c r="C205" s="1">
        <v>3</v>
      </c>
      <c r="D205" s="1">
        <v>108</v>
      </c>
      <c r="E205" s="1" t="s">
        <v>165</v>
      </c>
      <c r="F205" s="1" t="str">
        <f>IF(K184&gt;M184,F184,IF(K184=M184,"Sieger U21 1",H184))</f>
        <v>Hammer SC 08</v>
      </c>
      <c r="G205" s="1" t="s">
        <v>59</v>
      </c>
      <c r="H205" s="1" t="str">
        <f>IF(K185&gt;M185,F185,IF(K185=M185,"Sieger U21 2",H185))</f>
        <v>TKH 2</v>
      </c>
      <c r="I205" s="1"/>
      <c r="J205" s="1" t="str">
        <f>J171</f>
        <v>TKH 1</v>
      </c>
      <c r="K205" s="29">
        <v>14</v>
      </c>
      <c r="L205" s="34" t="s">
        <v>60</v>
      </c>
      <c r="M205" s="29">
        <v>15</v>
      </c>
    </row>
    <row r="206" spans="1:14" ht="14.25">
      <c r="A206" s="6"/>
      <c r="B206" s="1"/>
      <c r="C206" s="1">
        <v>4</v>
      </c>
      <c r="D206" s="1">
        <v>109</v>
      </c>
      <c r="E206" s="1" t="s">
        <v>166</v>
      </c>
      <c r="F206" s="1" t="str">
        <f>IF(K184&lt;M184,F184,IF(K184=M184,"Verlierer U21 1",H184))</f>
        <v>TV Voerde</v>
      </c>
      <c r="G206" s="1" t="s">
        <v>59</v>
      </c>
      <c r="H206" s="1" t="str">
        <f>IF(K185&lt;M185,F185,IF(K185=M185,"Verlierer U21 2",H185))</f>
        <v>TuS Spenge</v>
      </c>
      <c r="I206" s="1"/>
      <c r="J206" s="1" t="str">
        <f>N171</f>
        <v>U18 Germany Team 1</v>
      </c>
      <c r="K206" s="29">
        <v>10</v>
      </c>
      <c r="L206" s="34" t="s">
        <v>60</v>
      </c>
      <c r="M206" s="29">
        <v>30</v>
      </c>
      <c r="N206" s="1"/>
    </row>
    <row r="207" spans="1:14" ht="14.25">
      <c r="K207" s="29"/>
      <c r="M207" s="29"/>
    </row>
    <row r="208" spans="1:14" ht="14.25">
      <c r="A208" s="78">
        <v>0.60069444444444453</v>
      </c>
      <c r="B208" s="1">
        <v>14</v>
      </c>
      <c r="C208" s="1">
        <v>1</v>
      </c>
      <c r="D208" s="1">
        <v>110</v>
      </c>
      <c r="E208" s="1" t="s">
        <v>168</v>
      </c>
      <c r="F208" s="1" t="str">
        <f>IF(K189&gt;M189,F189,IF(K189=M189,"Sieger U13 1",H189))</f>
        <v>SV Moslesfehn 2</v>
      </c>
      <c r="G208" s="1" t="s">
        <v>59</v>
      </c>
      <c r="H208" s="1" t="str">
        <f>IF(K190&gt;M190,F190,IF(K190=M190,"Sieger U13 2",H190))</f>
        <v>VfL Kellinghusen 1</v>
      </c>
      <c r="I208" s="1"/>
      <c r="J208" s="29" t="str">
        <f>F170</f>
        <v>TV GH Brettorf 1</v>
      </c>
      <c r="K208" s="29">
        <v>14</v>
      </c>
      <c r="L208" s="34" t="s">
        <v>60</v>
      </c>
      <c r="M208" s="29">
        <v>24</v>
      </c>
      <c r="N208" s="1"/>
    </row>
    <row r="209" spans="1:14" ht="14.25">
      <c r="A209" s="6"/>
      <c r="B209" s="1"/>
      <c r="C209" s="1">
        <v>2</v>
      </c>
      <c r="D209" s="1">
        <v>111</v>
      </c>
      <c r="E209" s="1" t="s">
        <v>169</v>
      </c>
      <c r="F209" s="1" t="str">
        <f>IF(K189&lt;M189,F189,IF(K189=M189,"Verlierer U13 1",H189))</f>
        <v>Ahlhorner SV 2</v>
      </c>
      <c r="G209" s="1" t="s">
        <v>59</v>
      </c>
      <c r="H209" s="1" t="str">
        <f>IF(K190&lt;M190,F190,IF(K190=M190,"Verlierer U13 2",H190))</f>
        <v>VfL Kellinghusen 2</v>
      </c>
      <c r="I209" s="1"/>
      <c r="J209" s="29" t="str">
        <f>H170</f>
        <v>MTSV Selsingen</v>
      </c>
      <c r="K209" s="29">
        <v>19</v>
      </c>
      <c r="L209" s="34" t="s">
        <v>60</v>
      </c>
      <c r="M209" s="29">
        <v>15</v>
      </c>
      <c r="N209" s="1"/>
    </row>
    <row r="210" spans="1:14" ht="14.25">
      <c r="A210" s="6"/>
      <c r="B210" s="1"/>
      <c r="C210" s="1">
        <v>3</v>
      </c>
      <c r="D210" s="1">
        <v>112</v>
      </c>
      <c r="E210" s="1" t="s">
        <v>170</v>
      </c>
      <c r="F210" s="1" t="str">
        <f>IF(K191&gt;M191,F191,IF(K191=M191,"Sieger U17 1",H191))</f>
        <v>Lemwerder TV</v>
      </c>
      <c r="G210" s="1" t="s">
        <v>59</v>
      </c>
      <c r="H210" s="1" t="str">
        <f>IF(K192&gt;M192,F192,IF(K192=M192,"Sieger U17 2",H192))</f>
        <v>SG Stern Kaulsdorf</v>
      </c>
      <c r="I210" s="1"/>
      <c r="J210" s="29" t="str">
        <f>J170</f>
        <v>TSV Schülp</v>
      </c>
      <c r="K210" s="29">
        <v>19</v>
      </c>
      <c r="L210" s="34" t="s">
        <v>60</v>
      </c>
      <c r="M210" s="29">
        <v>17</v>
      </c>
      <c r="N210" s="1"/>
    </row>
    <row r="211" spans="1:14" ht="14.25">
      <c r="A211" s="6"/>
      <c r="B211" s="1"/>
      <c r="C211" s="1">
        <v>4</v>
      </c>
      <c r="D211" s="1">
        <v>113</v>
      </c>
      <c r="E211" s="1" t="s">
        <v>171</v>
      </c>
      <c r="F211" s="1" t="str">
        <f>IF(K191&lt;M191,F191,IF(K191=M191,"Verlierer U17 1",H191))</f>
        <v>TSV Hagenah</v>
      </c>
      <c r="G211" s="1" t="s">
        <v>59</v>
      </c>
      <c r="H211" s="1" t="str">
        <f>IF(K192&lt;M192,F192,IF(K192=M192,"Verlierer U17 2",H192))</f>
        <v>TSV B. Leverkusen</v>
      </c>
      <c r="I211" s="1"/>
      <c r="J211" s="29" t="str">
        <f>N170</f>
        <v>MTV Hammah</v>
      </c>
      <c r="K211" s="29">
        <v>23</v>
      </c>
      <c r="L211" s="34" t="s">
        <v>60</v>
      </c>
      <c r="M211" s="29">
        <v>14</v>
      </c>
      <c r="N211" s="1"/>
    </row>
    <row r="212" spans="1:14" ht="14.25">
      <c r="K212" s="29"/>
      <c r="M212" s="29"/>
    </row>
    <row r="213" spans="1:14" ht="14.25">
      <c r="A213" s="78">
        <v>0.61805555555555558</v>
      </c>
      <c r="B213" s="1">
        <v>15</v>
      </c>
      <c r="C213" s="1">
        <v>1</v>
      </c>
      <c r="D213" s="1">
        <v>114</v>
      </c>
      <c r="E213" s="1" t="s">
        <v>174</v>
      </c>
      <c r="F213" s="1" t="str">
        <f>IF(K194&gt;M194,F194,IF(K194=M194,"Sieger U05 1",H194))</f>
        <v>MTSV Selsingen</v>
      </c>
      <c r="G213" s="1" t="s">
        <v>59</v>
      </c>
      <c r="H213" s="1" t="str">
        <f>IF(K195&gt;M195,F195,IF(K195=M195,"Sieger U05 2",H195))</f>
        <v>TSV Schülp</v>
      </c>
      <c r="I213" s="1"/>
      <c r="J213" s="29" t="str">
        <f>F169</f>
        <v>TV J. Schneverdingen</v>
      </c>
      <c r="K213" s="29">
        <v>18</v>
      </c>
      <c r="L213" s="34" t="s">
        <v>60</v>
      </c>
      <c r="M213" s="29">
        <v>16</v>
      </c>
      <c r="N213" s="1"/>
    </row>
    <row r="214" spans="1:14" ht="14.25">
      <c r="A214" s="6"/>
      <c r="B214" s="1"/>
      <c r="C214" s="1">
        <v>2</v>
      </c>
      <c r="D214" s="1">
        <v>115</v>
      </c>
      <c r="E214" s="1" t="s">
        <v>175</v>
      </c>
      <c r="F214" s="1" t="str">
        <f>IF(K194&lt;M194,F194,IF(K194=M194,"Verlierer U05 1",H194))</f>
        <v>TV GH Brettorf 1</v>
      </c>
      <c r="G214" s="1" t="s">
        <v>59</v>
      </c>
      <c r="H214" s="1" t="str">
        <f>IF(K195&lt;M195,F195,IF(K195=M195,"Verlierer U05 2",H195))</f>
        <v>MTV Hammah</v>
      </c>
      <c r="I214" s="1"/>
      <c r="J214" s="1" t="str">
        <f>H169</f>
        <v>SV Moslesfehn 1</v>
      </c>
      <c r="K214" s="29">
        <v>19</v>
      </c>
      <c r="L214" s="34" t="s">
        <v>60</v>
      </c>
      <c r="M214" s="29">
        <v>17</v>
      </c>
      <c r="N214" s="1"/>
    </row>
    <row r="215" spans="1:14" ht="14.25">
      <c r="A215" s="6"/>
      <c r="B215" s="1"/>
      <c r="C215" s="1">
        <v>3</v>
      </c>
      <c r="D215" s="1">
        <v>116</v>
      </c>
      <c r="E215" s="1" t="s">
        <v>176</v>
      </c>
      <c r="F215" s="1" t="str">
        <f>IF(K196&gt;M196,F196,IF(K196=M196,"Sieger U09 1",H196))</f>
        <v>VfK 01 Berlin</v>
      </c>
      <c r="G215" s="1" t="s">
        <v>59</v>
      </c>
      <c r="H215" s="1" t="str">
        <f>IF(K197&gt;M197,F197,IF(K197=M197,"Sieger U09 2",H197))</f>
        <v>U18 Germany Team 1</v>
      </c>
      <c r="I215" s="1"/>
      <c r="J215" s="1" t="str">
        <f>J169</f>
        <v>Ahlhorner SV 1</v>
      </c>
      <c r="K215" s="29">
        <v>16</v>
      </c>
      <c r="L215" s="34" t="s">
        <v>60</v>
      </c>
      <c r="M215" s="29">
        <v>17</v>
      </c>
      <c r="N215" s="1"/>
    </row>
    <row r="216" spans="1:14" ht="14.25">
      <c r="A216" s="6"/>
      <c r="B216" s="1"/>
      <c r="C216" s="1">
        <v>4</v>
      </c>
      <c r="D216" s="1">
        <v>117</v>
      </c>
      <c r="E216" s="1" t="s">
        <v>177</v>
      </c>
      <c r="F216" s="1" t="str">
        <f>IF(K196&lt;M196,F196,IF(K196=M196,"Verlierer U09 1",H196))</f>
        <v>TSV Bardowick 1</v>
      </c>
      <c r="G216" s="1" t="s">
        <v>59</v>
      </c>
      <c r="H216" s="1" t="str">
        <f>IF(K197&lt;M197,F197,IF(K197=M197,"Verlierer U09 2",H197))</f>
        <v>TKH 1</v>
      </c>
      <c r="I216" s="1"/>
      <c r="J216" s="1" t="str">
        <f>N169</f>
        <v>U18 Germany Team 2</v>
      </c>
      <c r="K216" s="29">
        <v>10</v>
      </c>
      <c r="L216" s="34" t="s">
        <v>60</v>
      </c>
      <c r="M216" s="29">
        <v>30</v>
      </c>
      <c r="N216" s="1"/>
    </row>
    <row r="217" spans="1:14" ht="14.25">
      <c r="K217" s="29"/>
      <c r="M217" s="29"/>
    </row>
    <row r="218" spans="1:14" ht="14.25">
      <c r="A218" s="78">
        <v>0.65277777777777779</v>
      </c>
      <c r="B218" s="1">
        <v>17</v>
      </c>
      <c r="C218" s="1">
        <v>1</v>
      </c>
      <c r="D218" s="1">
        <v>118</v>
      </c>
      <c r="E218" s="1" t="s">
        <v>178</v>
      </c>
      <c r="F218" s="1" t="str">
        <f>IF(K203&gt;M203,F203,IF(K203=M203,"Sieger HF 1",H203))</f>
        <v>SV Moslesfehn 1</v>
      </c>
      <c r="G218" s="1" t="s">
        <v>59</v>
      </c>
      <c r="H218" s="1" t="str">
        <f>IF(K204&gt;M204,F204,IF(K204=M204,"Sieger HF 2",H204))</f>
        <v>Ahlhorner SV 1</v>
      </c>
      <c r="I218" s="1"/>
      <c r="J218" s="1" t="s">
        <v>48</v>
      </c>
      <c r="K218" s="29">
        <v>16</v>
      </c>
      <c r="L218" s="34" t="s">
        <v>60</v>
      </c>
      <c r="M218" s="29">
        <v>21</v>
      </c>
      <c r="N218" s="1"/>
    </row>
    <row r="219" spans="1:14" ht="14.25">
      <c r="A219" s="6"/>
      <c r="B219" s="1"/>
      <c r="C219" s="1">
        <v>3</v>
      </c>
      <c r="D219" s="1">
        <v>119</v>
      </c>
      <c r="E219" s="1" t="s">
        <v>179</v>
      </c>
      <c r="F219" s="1" t="str">
        <f>IF(K203&lt;M203,F203,IF(K203=M203,"Verlierer HF 1",H203))</f>
        <v>TV J. Schneverdingen</v>
      </c>
      <c r="G219" s="1" t="s">
        <v>59</v>
      </c>
      <c r="H219" s="1" t="str">
        <f>IF(K204&lt;M204,F204,IF(K204=M204,"Verlierer HF 2",H204))</f>
        <v>U18 Germany Team 2</v>
      </c>
      <c r="I219" s="1"/>
      <c r="J219" s="29" t="str">
        <f>IF(K196&lt;M196,F196,IF(K196=M196,"Verlierer U09 1",H196))</f>
        <v>TSV Bardowick 1</v>
      </c>
      <c r="K219" s="29">
        <v>20</v>
      </c>
      <c r="L219" s="34" t="s">
        <v>60</v>
      </c>
      <c r="M219" s="29">
        <v>22</v>
      </c>
      <c r="N219" s="88" t="s">
        <v>228</v>
      </c>
    </row>
    <row r="220" spans="1:14" ht="14.25">
      <c r="A220" s="6"/>
      <c r="B220" s="1"/>
      <c r="C220" s="1"/>
      <c r="D220" s="1"/>
      <c r="E220" s="1"/>
      <c r="F220" s="1"/>
      <c r="G220" s="1"/>
      <c r="H220" s="1"/>
      <c r="I220" s="1"/>
      <c r="J220" s="1"/>
      <c r="K220" s="34"/>
      <c r="L220" s="34"/>
      <c r="M220" s="34"/>
      <c r="N220" s="1"/>
    </row>
    <row r="221" spans="1:14" ht="14.25">
      <c r="A221" s="6"/>
      <c r="B221" s="1"/>
      <c r="C221" s="1"/>
      <c r="D221" s="1"/>
      <c r="E221" s="1"/>
      <c r="F221" s="1"/>
      <c r="G221" s="1"/>
      <c r="H221" s="1"/>
      <c r="I221" s="1"/>
      <c r="J221" s="1"/>
      <c r="K221" s="34"/>
      <c r="L221" s="34"/>
      <c r="M221" s="34"/>
      <c r="N221" s="1"/>
    </row>
    <row r="222" spans="1:14" ht="14.25">
      <c r="A222" s="6"/>
      <c r="B222" s="1"/>
      <c r="C222" s="1"/>
      <c r="D222" s="1"/>
      <c r="E222" s="45"/>
      <c r="F222" s="89"/>
      <c r="G222" s="46"/>
      <c r="H222" s="47" t="s">
        <v>229</v>
      </c>
      <c r="I222" s="46"/>
      <c r="J222" s="46"/>
      <c r="K222" s="90"/>
      <c r="L222" s="91"/>
      <c r="M222" s="34"/>
      <c r="N222" s="1"/>
    </row>
    <row r="223" spans="1:14" ht="14.25">
      <c r="A223" s="6"/>
      <c r="B223" s="1"/>
      <c r="C223" s="1"/>
      <c r="D223" s="1"/>
      <c r="E223" s="50"/>
      <c r="F223" s="1"/>
      <c r="G223" s="1"/>
      <c r="H223" s="1"/>
      <c r="I223" s="1"/>
      <c r="J223" s="1"/>
      <c r="K223" s="34"/>
      <c r="L223" s="92"/>
      <c r="M223" s="34"/>
      <c r="N223" s="1"/>
    </row>
    <row r="224" spans="1:14" ht="14.25">
      <c r="A224" s="6"/>
      <c r="B224" s="1"/>
      <c r="C224" s="1"/>
      <c r="D224" s="1"/>
      <c r="E224" s="54">
        <v>1</v>
      </c>
      <c r="F224" s="1" t="str">
        <f>IF(K218&gt;M218,F218,IF(K218=M218," ",H218))</f>
        <v>Ahlhorner SV 1</v>
      </c>
      <c r="G224" s="1"/>
      <c r="H224" s="1"/>
      <c r="I224" s="21">
        <v>16</v>
      </c>
      <c r="J224" s="1" t="str">
        <f>IF(K209&lt;M209,F209,IF(K209=M209," ",H209))</f>
        <v>VfL Kellinghusen 2</v>
      </c>
      <c r="K224" s="34"/>
      <c r="L224" s="92"/>
      <c r="M224" s="34"/>
      <c r="N224" s="1"/>
    </row>
    <row r="225" spans="1:14" ht="14.25">
      <c r="A225" s="6"/>
      <c r="B225" s="1"/>
      <c r="C225" s="1"/>
      <c r="D225" s="1"/>
      <c r="E225" s="54">
        <v>2</v>
      </c>
      <c r="F225" s="1" t="str">
        <f>IF(K218&lt;M218,F218,IF(K218=M218," ",H218))</f>
        <v>SV Moslesfehn 1</v>
      </c>
      <c r="G225" s="1"/>
      <c r="H225" s="1"/>
      <c r="I225" s="21">
        <v>17</v>
      </c>
      <c r="J225" s="1" t="str">
        <f>IF(K210&gt;M210,F210,IF(K210=M210," ",H210))</f>
        <v>Lemwerder TV</v>
      </c>
      <c r="K225" s="34"/>
      <c r="L225" s="92"/>
      <c r="M225" s="34"/>
      <c r="N225" s="1"/>
    </row>
    <row r="226" spans="1:14" ht="14.25">
      <c r="A226" s="6"/>
      <c r="B226" s="1"/>
      <c r="C226" s="1"/>
      <c r="D226" s="1"/>
      <c r="E226" s="54">
        <v>3</v>
      </c>
      <c r="F226" s="1" t="str">
        <f>IF(K219&gt;M219,F219,IF(K219=M219," ",H219))</f>
        <v>U18 Germany Team 2</v>
      </c>
      <c r="G226" s="1"/>
      <c r="H226" s="1"/>
      <c r="I226" s="21">
        <v>18</v>
      </c>
      <c r="J226" s="1" t="str">
        <f>IF(K210&lt;M210,F210,IF(K210=M210," ",H210))</f>
        <v>SG Stern Kaulsdorf</v>
      </c>
      <c r="K226" s="34"/>
      <c r="L226" s="92"/>
      <c r="M226" s="34"/>
      <c r="N226" s="1"/>
    </row>
    <row r="227" spans="1:14" ht="14.25">
      <c r="A227" s="6"/>
      <c r="B227" s="1"/>
      <c r="C227" s="1"/>
      <c r="D227" s="1"/>
      <c r="E227" s="54">
        <v>4</v>
      </c>
      <c r="F227" s="1" t="str">
        <f>IF(K219&lt;M219,F219,IF(K219=M219," ",H219))</f>
        <v>TV J. Schneverdingen</v>
      </c>
      <c r="G227" s="1"/>
      <c r="H227" s="1"/>
      <c r="I227" s="21">
        <v>19</v>
      </c>
      <c r="J227" s="1" t="str">
        <f>IF(K211&gt;M211,F211,IF(K211=M211," ",H211))</f>
        <v>TSV Hagenah</v>
      </c>
      <c r="K227" s="34"/>
      <c r="L227" s="92"/>
      <c r="M227" s="34"/>
      <c r="N227" s="1"/>
    </row>
    <row r="228" spans="1:14" ht="14.25">
      <c r="A228" s="6"/>
      <c r="B228" s="1"/>
      <c r="C228" s="1"/>
      <c r="D228" s="1"/>
      <c r="E228" s="54">
        <v>5</v>
      </c>
      <c r="F228" s="1" t="str">
        <f>IF(K213&gt;M213,F213,IF(K213=M213," ",H213))</f>
        <v>MTSV Selsingen</v>
      </c>
      <c r="G228" s="1"/>
      <c r="H228" s="1"/>
      <c r="I228" s="21">
        <v>20</v>
      </c>
      <c r="J228" s="1" t="str">
        <f>IF(K211&lt;M211,F211,IF(K211=M211," ",H211))</f>
        <v>TSV B. Leverkusen</v>
      </c>
      <c r="K228" s="34"/>
      <c r="L228" s="92"/>
      <c r="M228" s="34"/>
      <c r="N228" s="1"/>
    </row>
    <row r="229" spans="1:14" ht="14.25">
      <c r="A229" s="6"/>
      <c r="B229" s="1"/>
      <c r="C229" s="1"/>
      <c r="D229" s="1"/>
      <c r="E229" s="54">
        <v>6</v>
      </c>
      <c r="F229" s="1" t="str">
        <f>IF(K213&lt;M213,F213,IF(K213=M213," ",H213))</f>
        <v>TSV Schülp</v>
      </c>
      <c r="G229" s="1"/>
      <c r="H229" s="1"/>
      <c r="I229" s="21">
        <v>21</v>
      </c>
      <c r="J229" s="1" t="str">
        <f>IF(K205&gt;M205,F205,IF(K205=M205," ",H205))</f>
        <v>TKH 2</v>
      </c>
      <c r="K229" s="34"/>
      <c r="L229" s="92"/>
      <c r="M229" s="34"/>
      <c r="N229" s="1"/>
    </row>
    <row r="230" spans="1:14" ht="14.25">
      <c r="A230" s="6"/>
      <c r="B230" s="1"/>
      <c r="C230" s="1"/>
      <c r="D230" s="1"/>
      <c r="E230" s="54">
        <v>7</v>
      </c>
      <c r="F230" s="1" t="str">
        <f>IF(K214&gt;M214,F214,IF(K214=M214," ",H214))</f>
        <v>TV GH Brettorf 1</v>
      </c>
      <c r="G230" s="1"/>
      <c r="H230" s="1"/>
      <c r="I230" s="21">
        <v>22</v>
      </c>
      <c r="J230" s="1" t="str">
        <f>IF(K205&lt;M205,F205,IF(K205=M205," ",H205))</f>
        <v>Hammer SC 08</v>
      </c>
      <c r="K230" s="34"/>
      <c r="L230" s="92"/>
      <c r="M230" s="34"/>
      <c r="N230" s="1"/>
    </row>
    <row r="231" spans="1:14" ht="14.25">
      <c r="A231" s="6"/>
      <c r="B231" s="1"/>
      <c r="C231" s="1"/>
      <c r="D231" s="1"/>
      <c r="E231" s="54">
        <v>8</v>
      </c>
      <c r="F231" s="1" t="str">
        <f>IF(K214&lt;M214,F214,IF(K214=M214," ",H214))</f>
        <v>MTV Hammah</v>
      </c>
      <c r="G231" s="1"/>
      <c r="H231" s="1"/>
      <c r="I231" s="21">
        <v>23</v>
      </c>
      <c r="J231" s="1" t="str">
        <f>IF(K206&gt;M206,F206,IF(K206=M206," ",H206))</f>
        <v>TuS Spenge</v>
      </c>
      <c r="K231" s="34"/>
      <c r="L231" s="92"/>
      <c r="M231" s="34"/>
      <c r="N231" s="1"/>
    </row>
    <row r="232" spans="1:14" ht="14.25">
      <c r="A232" s="6"/>
      <c r="B232" s="1"/>
      <c r="C232" s="1"/>
      <c r="D232" s="1"/>
      <c r="E232" s="54">
        <v>9</v>
      </c>
      <c r="F232" s="1" t="str">
        <f>IF(K215&gt;M215,F215,IF(K215=M215," ",H215))</f>
        <v>U18 Germany Team 1</v>
      </c>
      <c r="G232" s="1"/>
      <c r="H232" s="1"/>
      <c r="I232" s="21">
        <v>24</v>
      </c>
      <c r="J232" s="1" t="str">
        <f>IF(K206&lt;M206,F206,IF(K206=M206," ",H206))</f>
        <v>TV Voerde</v>
      </c>
      <c r="K232" s="34"/>
      <c r="L232" s="92"/>
      <c r="M232" s="34"/>
      <c r="N232" s="1"/>
    </row>
    <row r="233" spans="1:14" ht="14.25">
      <c r="A233" s="6"/>
      <c r="B233" s="1"/>
      <c r="C233" s="1"/>
      <c r="D233" s="1"/>
      <c r="E233" s="54">
        <v>10</v>
      </c>
      <c r="F233" s="1" t="str">
        <f>IF(K215&lt;M215,F215,IF(K215=M215," ",H215))</f>
        <v>VfK 01 Berlin</v>
      </c>
      <c r="G233" s="1"/>
      <c r="H233" s="1"/>
      <c r="I233" s="21">
        <v>25</v>
      </c>
      <c r="J233" s="1" t="str">
        <f>IF(K199&gt;M199,F199,IF(K199=M199," ",H199))</f>
        <v>TKH 3</v>
      </c>
      <c r="K233" s="34"/>
      <c r="L233" s="92"/>
      <c r="M233" s="34"/>
      <c r="N233" s="1"/>
    </row>
    <row r="234" spans="1:14" ht="14.25">
      <c r="A234" s="6"/>
      <c r="B234" s="1"/>
      <c r="C234" s="1"/>
      <c r="D234" s="1"/>
      <c r="E234" s="54">
        <v>11</v>
      </c>
      <c r="F234" s="1" t="str">
        <f>IF(K216&gt;M216,F216,IF(K216=M216," ",H216))</f>
        <v>TKH 1</v>
      </c>
      <c r="G234" s="1"/>
      <c r="H234" s="1"/>
      <c r="I234" s="21">
        <v>26</v>
      </c>
      <c r="J234" s="1" t="str">
        <f>IF(K199&lt;M199,F199,IF(K199=M199," ",H199))</f>
        <v>TSV Bardowick 2</v>
      </c>
      <c r="K234" s="34"/>
      <c r="L234" s="92"/>
      <c r="M234" s="34"/>
      <c r="N234" s="1"/>
    </row>
    <row r="235" spans="1:14" ht="12.75" customHeight="1">
      <c r="A235" s="6"/>
      <c r="B235" s="1"/>
      <c r="C235" s="1"/>
      <c r="D235" s="1"/>
      <c r="E235" s="54">
        <v>12</v>
      </c>
      <c r="F235" s="1" t="str">
        <f>IF(K216&lt;M216,F216,IF(K216=M216," ",H216))</f>
        <v>TSV Bardowick 1</v>
      </c>
      <c r="G235" s="1"/>
      <c r="H235" s="1"/>
      <c r="I235" s="21">
        <v>27</v>
      </c>
      <c r="J235" s="1" t="str">
        <f>IF(K200&gt;M200,F200,IF(K200=M200," ",H200))</f>
        <v>TV GH Brettorf 2</v>
      </c>
      <c r="K235" s="34"/>
      <c r="L235" s="92"/>
      <c r="M235" s="34"/>
      <c r="N235" s="1"/>
    </row>
    <row r="236" spans="1:14" ht="14.25">
      <c r="A236" s="6"/>
      <c r="B236" s="1"/>
      <c r="C236" s="1"/>
      <c r="D236" s="1"/>
      <c r="E236" s="54">
        <v>13</v>
      </c>
      <c r="F236" s="1" t="str">
        <f>IF(K208&gt;M208,F208,IF(K208=M208," ",H208))</f>
        <v>VfL Kellinghusen 1</v>
      </c>
      <c r="G236" s="1"/>
      <c r="H236" s="1"/>
      <c r="I236" s="21">
        <v>28</v>
      </c>
      <c r="J236" s="1" t="str">
        <f>IF(K200&lt;M200,F200,IF(K200=M200," ",H200))</f>
        <v>SCE Gliesmarode</v>
      </c>
      <c r="K236" s="34"/>
      <c r="L236" s="92"/>
      <c r="M236" s="34"/>
      <c r="N236" s="1"/>
    </row>
    <row r="237" spans="1:14" ht="14.25">
      <c r="A237" s="6"/>
      <c r="B237" s="1"/>
      <c r="C237" s="1"/>
      <c r="D237" s="1"/>
      <c r="E237" s="54">
        <v>14</v>
      </c>
      <c r="F237" s="1" t="str">
        <f>IF(K208&lt;M208,F208,IF(K208=M208," ",H208))</f>
        <v>SV Moslesfehn 2</v>
      </c>
      <c r="G237" s="1"/>
      <c r="H237" s="1"/>
      <c r="I237" s="21">
        <v>29</v>
      </c>
      <c r="J237" s="1" t="str">
        <f>IF(K201&gt;M201,F201,IF(K201=M201," ",H201))</f>
        <v>TuS Döhlen</v>
      </c>
      <c r="K237" s="34"/>
      <c r="L237" s="92"/>
      <c r="M237" s="34"/>
      <c r="N237" s="1"/>
    </row>
    <row r="238" spans="1:14" ht="14.25">
      <c r="A238" s="6"/>
      <c r="B238" s="1"/>
      <c r="C238" s="1"/>
      <c r="D238" s="1"/>
      <c r="E238" s="56">
        <v>15</v>
      </c>
      <c r="F238" s="57" t="str">
        <f>IF(K209&gt;M209,F209,IF(K209=M209," ",H209))</f>
        <v>Ahlhorner SV 2</v>
      </c>
      <c r="G238" s="57"/>
      <c r="H238" s="57"/>
      <c r="I238" s="59">
        <v>30</v>
      </c>
      <c r="J238" s="57" t="str">
        <f>IF(K201&lt;M201,F201,IF(K201=M201," ",H201))</f>
        <v>TV Böblingen</v>
      </c>
      <c r="K238" s="93"/>
      <c r="L238" s="94"/>
      <c r="M238" s="34"/>
      <c r="N238" s="1"/>
    </row>
    <row r="239" spans="1:14" ht="14.25">
      <c r="A239" s="6"/>
      <c r="B239" s="1"/>
      <c r="C239" s="1"/>
      <c r="D239" s="1"/>
      <c r="F239"/>
      <c r="G239" s="1"/>
      <c r="H239" s="1"/>
      <c r="I239" s="1"/>
      <c r="J239" s="1"/>
      <c r="K239" s="34"/>
      <c r="L239" s="34"/>
      <c r="M239" s="34"/>
      <c r="N239" s="1"/>
    </row>
    <row r="240" spans="1:14" ht="14.25">
      <c r="A240" s="6"/>
      <c r="B240" s="1"/>
      <c r="C240" s="1"/>
      <c r="D240" s="1"/>
      <c r="F240"/>
      <c r="G240" s="1"/>
      <c r="H240" s="1"/>
      <c r="I240" s="1"/>
      <c r="J240" s="1"/>
      <c r="K240" s="34"/>
      <c r="L240" s="34"/>
      <c r="M240" s="34"/>
      <c r="N240" s="1"/>
    </row>
    <row r="241" spans="1:14" ht="14.25">
      <c r="A241" s="6"/>
      <c r="B241" s="1"/>
      <c r="C241" s="1"/>
      <c r="D241" s="1"/>
      <c r="F241"/>
      <c r="G241" s="1"/>
      <c r="H241" s="1"/>
      <c r="I241" s="1"/>
      <c r="J241" s="1"/>
      <c r="K241" s="34"/>
      <c r="L241" s="34"/>
      <c r="M241" s="34"/>
      <c r="N241" s="1"/>
    </row>
    <row r="242" spans="1:14" ht="14.25">
      <c r="A242" s="6"/>
      <c r="B242" s="1"/>
      <c r="C242" s="1"/>
      <c r="D242" s="1"/>
      <c r="F242"/>
      <c r="G242" s="1"/>
      <c r="H242" s="1"/>
      <c r="I242" s="1"/>
      <c r="J242" s="1"/>
      <c r="K242" s="34"/>
      <c r="L242" s="34"/>
      <c r="M242" s="34"/>
      <c r="N242" s="1"/>
    </row>
    <row r="243" spans="1:14" ht="14.25">
      <c r="A243" s="6"/>
      <c r="B243" s="1"/>
      <c r="C243" s="1"/>
      <c r="D243" s="1"/>
      <c r="F243"/>
      <c r="G243" s="1"/>
      <c r="H243" s="1"/>
      <c r="I243" s="1"/>
      <c r="J243" s="1"/>
      <c r="K243" s="34"/>
      <c r="L243" s="34"/>
      <c r="M243" s="34"/>
      <c r="N243" s="1"/>
    </row>
    <row r="244" spans="1:14" ht="14.25">
      <c r="A244" s="6"/>
      <c r="B244" s="1"/>
      <c r="C244" s="1"/>
      <c r="D244" s="1"/>
      <c r="F244"/>
      <c r="G244" s="1"/>
      <c r="H244" s="1"/>
      <c r="I244" s="1"/>
      <c r="J244" s="1"/>
      <c r="K244" s="34"/>
      <c r="L244" s="34"/>
      <c r="M244" s="34"/>
      <c r="N244" s="1"/>
    </row>
    <row r="245" spans="1:14" ht="14.25">
      <c r="A245" s="6"/>
      <c r="B245" s="1"/>
      <c r="C245" s="1"/>
      <c r="D245" s="1"/>
      <c r="F245"/>
      <c r="G245" s="1"/>
      <c r="H245" s="1"/>
      <c r="I245" s="1"/>
      <c r="J245" s="1"/>
      <c r="K245" s="34"/>
      <c r="L245" s="34"/>
      <c r="M245" s="34"/>
      <c r="N245" s="1"/>
    </row>
    <row r="246" spans="1:14" ht="14.25">
      <c r="A246" s="6"/>
      <c r="B246" s="1"/>
      <c r="C246" s="1"/>
      <c r="D246" s="1"/>
      <c r="F246"/>
      <c r="G246" s="1"/>
      <c r="H246" s="1"/>
      <c r="I246" s="1"/>
      <c r="J246" s="1"/>
      <c r="K246" s="34"/>
      <c r="L246" s="34"/>
      <c r="M246" s="34"/>
      <c r="N246" s="1"/>
    </row>
    <row r="247" spans="1:14" ht="14.25">
      <c r="A247" s="6"/>
      <c r="B247" s="1"/>
      <c r="C247" s="1"/>
      <c r="D247" s="1"/>
      <c r="F247"/>
      <c r="G247" s="1"/>
      <c r="H247" s="1"/>
      <c r="I247" s="1"/>
      <c r="J247" s="1"/>
      <c r="K247" s="34"/>
      <c r="L247" s="34"/>
      <c r="M247" s="34"/>
      <c r="N247" s="1"/>
    </row>
    <row r="248" spans="1:14" ht="14.25">
      <c r="A248" s="6"/>
      <c r="B248" s="1"/>
      <c r="C248" s="1"/>
      <c r="D248" s="1"/>
      <c r="F248"/>
      <c r="G248" s="1"/>
      <c r="H248" s="1"/>
      <c r="I248" s="1"/>
      <c r="J248" s="1"/>
      <c r="K248" s="34"/>
      <c r="L248" s="34"/>
      <c r="M248" s="34"/>
      <c r="N248" s="1"/>
    </row>
    <row r="249" spans="1:14" ht="14.25">
      <c r="A249" s="6"/>
      <c r="B249" s="1"/>
      <c r="C249" s="1"/>
      <c r="D249" s="1"/>
      <c r="F249"/>
      <c r="G249" s="1"/>
      <c r="H249" s="1"/>
      <c r="I249" s="1"/>
      <c r="J249" s="1"/>
      <c r="K249" s="34"/>
      <c r="L249" s="34"/>
      <c r="M249" s="34"/>
      <c r="N249" s="1"/>
    </row>
    <row r="250" spans="1:14" ht="14.25">
      <c r="A250" s="6"/>
      <c r="B250" s="1"/>
      <c r="C250" s="1"/>
      <c r="D250" s="1"/>
      <c r="F250"/>
      <c r="G250" s="1"/>
      <c r="H250" s="1"/>
      <c r="I250" s="1"/>
      <c r="J250" s="1"/>
      <c r="K250" s="34"/>
      <c r="L250" s="34"/>
      <c r="M250" s="34"/>
      <c r="N250" s="1"/>
    </row>
    <row r="251" spans="1:14" ht="14.25">
      <c r="A251" s="6"/>
      <c r="B251" s="1"/>
      <c r="C251" s="1"/>
      <c r="D251" s="1"/>
      <c r="F251"/>
      <c r="G251" s="1"/>
      <c r="H251" s="1"/>
      <c r="I251" s="1"/>
      <c r="J251" s="1"/>
      <c r="K251" s="34"/>
      <c r="L251" s="34"/>
      <c r="M251" s="34"/>
      <c r="N251" s="1"/>
    </row>
    <row r="252" spans="1:14" ht="14.25">
      <c r="A252" s="6"/>
      <c r="B252" s="1"/>
      <c r="C252" s="1"/>
      <c r="D252" s="1"/>
      <c r="F252"/>
      <c r="G252" s="1"/>
      <c r="H252" s="1"/>
      <c r="I252" s="1"/>
      <c r="J252" s="1"/>
      <c r="K252" s="34"/>
      <c r="L252" s="34"/>
      <c r="M252" s="34"/>
      <c r="N252" s="1"/>
    </row>
    <row r="253" spans="1:14" ht="14.25">
      <c r="A253" s="6"/>
      <c r="B253" s="1"/>
      <c r="C253" s="1"/>
      <c r="D253" s="1"/>
      <c r="F253"/>
      <c r="G253" s="1"/>
      <c r="H253" s="1"/>
      <c r="I253" s="1"/>
      <c r="J253" s="1"/>
      <c r="K253" s="34"/>
      <c r="L253" s="34"/>
      <c r="M253" s="34"/>
      <c r="N253" s="1"/>
    </row>
    <row r="254" spans="1:14" ht="14.25"/>
    <row r="255" spans="1:14" ht="14.25"/>
    <row r="256" spans="1:14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4.25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4.25"/>
    <row r="306" ht="12.75" customHeight="1"/>
    <row r="30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3">
    <mergeCell ref="A1:C2"/>
    <mergeCell ref="F17:H17"/>
    <mergeCell ref="F127:H127"/>
  </mergeCells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workbookViewId="0"/>
  </sheetViews>
  <sheetFormatPr baseColWidth="10" defaultRowHeight="12.95" customHeight="1"/>
  <cols>
    <col min="1" max="1" width="6.375" style="7" customWidth="1"/>
    <col min="2" max="4" width="4.25" style="1" customWidth="1"/>
    <col min="5" max="5" width="8.625" style="1" customWidth="1"/>
    <col min="6" max="6" width="22.875" style="1" customWidth="1"/>
    <col min="7" max="7" width="1.625" style="1" customWidth="1"/>
    <col min="8" max="8" width="22.875" style="1" customWidth="1"/>
    <col min="9" max="9" width="1.625" style="1" customWidth="1"/>
    <col min="10" max="10" width="22.875" style="1" customWidth="1"/>
    <col min="11" max="11" width="2.625" style="1" customWidth="1"/>
    <col min="12" max="12" width="1.625" style="1" customWidth="1"/>
    <col min="13" max="13" width="2.625" style="1" customWidth="1"/>
    <col min="14" max="1000" width="11.875" style="1" customWidth="1"/>
    <col min="1001" max="1024" width="11.875" customWidth="1"/>
  </cols>
  <sheetData>
    <row r="1" spans="1:13" ht="15">
      <c r="A1" s="102" t="s">
        <v>230</v>
      </c>
      <c r="B1" s="102"/>
      <c r="C1" s="102"/>
      <c r="F1" s="81" t="s">
        <v>1</v>
      </c>
      <c r="G1" s="65"/>
      <c r="H1" s="81" t="s">
        <v>2</v>
      </c>
      <c r="K1" s="21"/>
      <c r="L1" s="21"/>
    </row>
    <row r="2" spans="1:13" ht="14.25">
      <c r="A2" s="102"/>
      <c r="B2" s="102"/>
      <c r="C2" s="102"/>
      <c r="F2" s="95" t="s">
        <v>231</v>
      </c>
      <c r="G2" s="70"/>
      <c r="H2" s="95" t="s">
        <v>19</v>
      </c>
    </row>
    <row r="3" spans="1:13" ht="14.25">
      <c r="A3" s="96"/>
      <c r="F3" s="95" t="s">
        <v>29</v>
      </c>
      <c r="G3" s="70"/>
      <c r="H3" s="95" t="s">
        <v>43</v>
      </c>
    </row>
    <row r="4" spans="1:13" ht="14.25">
      <c r="A4" s="96"/>
      <c r="F4" s="95" t="s">
        <v>187</v>
      </c>
      <c r="G4" s="70"/>
      <c r="H4" s="95" t="s">
        <v>191</v>
      </c>
    </row>
    <row r="5" spans="1:13" ht="14.25">
      <c r="A5" s="96"/>
      <c r="F5" s="97" t="s">
        <v>232</v>
      </c>
      <c r="G5" s="70"/>
      <c r="H5" s="97" t="s">
        <v>36</v>
      </c>
    </row>
    <row r="6" spans="1:13" ht="14.25">
      <c r="A6" s="98"/>
      <c r="B6" s="21" t="s">
        <v>233</v>
      </c>
      <c r="C6" s="21"/>
      <c r="D6" s="21"/>
      <c r="F6" s="29"/>
    </row>
    <row r="7" spans="1:13" ht="14.25">
      <c r="A7" s="23" t="s">
        <v>49</v>
      </c>
      <c r="C7" s="21"/>
      <c r="D7" s="21"/>
      <c r="E7" s="21"/>
    </row>
    <row r="8" spans="1:13" ht="14.25">
      <c r="A8" s="20"/>
      <c r="B8" s="21"/>
      <c r="D8" s="21"/>
      <c r="E8" s="21"/>
    </row>
    <row r="9" spans="1:13" ht="14.25">
      <c r="A9" s="20" t="s">
        <v>50</v>
      </c>
      <c r="B9" s="21" t="s">
        <v>51</v>
      </c>
      <c r="C9" s="21" t="s">
        <v>52</v>
      </c>
      <c r="D9" s="21" t="s">
        <v>53</v>
      </c>
      <c r="E9" s="21" t="s">
        <v>54</v>
      </c>
      <c r="F9" s="66" t="s">
        <v>55</v>
      </c>
      <c r="G9" s="66"/>
      <c r="H9" s="66"/>
      <c r="I9" s="43"/>
      <c r="J9" s="44" t="s">
        <v>56</v>
      </c>
    </row>
    <row r="10" spans="1:13" ht="14.25">
      <c r="A10" s="20"/>
      <c r="B10" s="21"/>
      <c r="C10" s="21"/>
      <c r="D10" s="21"/>
      <c r="E10" s="21"/>
      <c r="G10" s="44"/>
      <c r="H10" s="43"/>
      <c r="I10" s="43"/>
      <c r="J10" s="44"/>
    </row>
    <row r="11" spans="1:13" ht="14.25">
      <c r="A11" s="71">
        <v>0.53125</v>
      </c>
      <c r="B11" s="1">
        <v>4</v>
      </c>
      <c r="C11" s="29">
        <v>9</v>
      </c>
      <c r="D11" s="29">
        <v>1</v>
      </c>
      <c r="E11" s="29" t="s">
        <v>58</v>
      </c>
      <c r="F11" s="27" t="str">
        <f>F2</f>
        <v>TuS Halden-Herbeck</v>
      </c>
      <c r="G11" s="27" t="s">
        <v>59</v>
      </c>
      <c r="H11" s="27" t="str">
        <f>F3</f>
        <v>TuS Bothfeld</v>
      </c>
      <c r="J11" s="1" t="str">
        <f>F4</f>
        <v>TKH 2</v>
      </c>
      <c r="K11" s="1">
        <v>15</v>
      </c>
      <c r="L11" s="29" t="s">
        <v>60</v>
      </c>
      <c r="M11" s="1">
        <v>22</v>
      </c>
    </row>
    <row r="12" spans="1:13" ht="14.25">
      <c r="A12"/>
      <c r="B12" s="29"/>
      <c r="C12" s="29">
        <v>10</v>
      </c>
      <c r="D12" s="29">
        <v>2</v>
      </c>
      <c r="E12" s="29" t="s">
        <v>61</v>
      </c>
      <c r="F12" s="29" t="str">
        <f>H2</f>
        <v>TuS Spenge</v>
      </c>
      <c r="G12" s="27" t="s">
        <v>59</v>
      </c>
      <c r="H12" s="29" t="str">
        <f>H3</f>
        <v>TSV Burgdorf</v>
      </c>
      <c r="I12" s="29"/>
      <c r="J12" s="29" t="str">
        <f>H4</f>
        <v>TKH 1</v>
      </c>
      <c r="K12" s="1">
        <v>15</v>
      </c>
      <c r="L12" s="29" t="s">
        <v>60</v>
      </c>
      <c r="M12" s="1">
        <v>17</v>
      </c>
    </row>
    <row r="13" spans="1:13" ht="14.25">
      <c r="A13"/>
      <c r="B13" s="29"/>
      <c r="C13"/>
      <c r="D13"/>
      <c r="E13"/>
      <c r="F13"/>
      <c r="G13"/>
      <c r="H13"/>
      <c r="I13"/>
      <c r="J13"/>
      <c r="K13"/>
      <c r="L13"/>
      <c r="M13"/>
    </row>
    <row r="14" spans="1:13" ht="14.25">
      <c r="A14" s="71">
        <v>0.54861111111111105</v>
      </c>
      <c r="B14" s="29">
        <v>5</v>
      </c>
      <c r="C14" s="29">
        <v>9</v>
      </c>
      <c r="D14" s="29">
        <v>3</v>
      </c>
      <c r="E14" s="29" t="s">
        <v>58</v>
      </c>
      <c r="F14" s="27" t="str">
        <f>F4</f>
        <v>TKH 2</v>
      </c>
      <c r="G14" s="27" t="s">
        <v>59</v>
      </c>
      <c r="H14" s="27" t="str">
        <f>F5</f>
        <v>MTV Nordel</v>
      </c>
      <c r="J14" s="1" t="str">
        <f>F3</f>
        <v>TuS Bothfeld</v>
      </c>
      <c r="K14" s="1">
        <v>28</v>
      </c>
      <c r="L14" s="29" t="s">
        <v>60</v>
      </c>
      <c r="M14" s="1">
        <v>13</v>
      </c>
    </row>
    <row r="15" spans="1:13" ht="14.25">
      <c r="A15"/>
      <c r="B15" s="29"/>
      <c r="C15"/>
      <c r="D15"/>
      <c r="E15"/>
      <c r="F15"/>
      <c r="G15"/>
      <c r="H15"/>
      <c r="I15"/>
      <c r="J15"/>
      <c r="K15"/>
      <c r="L15"/>
      <c r="M15"/>
    </row>
    <row r="16" spans="1:13" ht="14.25">
      <c r="A16" s="71">
        <v>0.56597222222222221</v>
      </c>
      <c r="B16" s="29">
        <v>6</v>
      </c>
      <c r="C16" s="29">
        <v>9</v>
      </c>
      <c r="D16" s="29">
        <v>4</v>
      </c>
      <c r="E16" s="29" t="s">
        <v>61</v>
      </c>
      <c r="F16" s="29" t="str">
        <f>H4</f>
        <v>TKH 1</v>
      </c>
      <c r="G16" s="27" t="s">
        <v>59</v>
      </c>
      <c r="H16" s="29" t="str">
        <f>H5</f>
        <v>Lemwerder TV</v>
      </c>
      <c r="I16" s="29"/>
      <c r="J16" s="29" t="str">
        <f>H3</f>
        <v>TSV Burgdorf</v>
      </c>
      <c r="K16" s="1">
        <v>15</v>
      </c>
      <c r="L16" s="29" t="s">
        <v>60</v>
      </c>
      <c r="M16" s="1">
        <v>19</v>
      </c>
    </row>
    <row r="17" spans="1:15" ht="14.25">
      <c r="A17"/>
      <c r="C17"/>
      <c r="D17"/>
      <c r="E17"/>
      <c r="F17"/>
      <c r="G17"/>
      <c r="H17"/>
      <c r="I17"/>
      <c r="J17"/>
      <c r="K17"/>
      <c r="L17"/>
      <c r="M17"/>
    </row>
    <row r="18" spans="1:15" ht="14.25">
      <c r="A18" s="71">
        <v>0.58333333333333337</v>
      </c>
      <c r="B18" s="29">
        <v>7</v>
      </c>
      <c r="C18" s="29">
        <v>9</v>
      </c>
      <c r="D18" s="29">
        <v>5</v>
      </c>
      <c r="E18" s="29" t="s">
        <v>58</v>
      </c>
      <c r="F18" s="27" t="str">
        <f>F2</f>
        <v>TuS Halden-Herbeck</v>
      </c>
      <c r="G18" s="27" t="s">
        <v>59</v>
      </c>
      <c r="H18" s="27" t="str">
        <f>F4</f>
        <v>TKH 2</v>
      </c>
      <c r="J18" s="1" t="str">
        <f>F5</f>
        <v>MTV Nordel</v>
      </c>
      <c r="K18" s="29">
        <v>15</v>
      </c>
      <c r="L18" s="29" t="s">
        <v>60</v>
      </c>
      <c r="M18" s="29">
        <v>29</v>
      </c>
    </row>
    <row r="19" spans="1:15" ht="14.25">
      <c r="A19"/>
      <c r="C19" s="29">
        <v>10</v>
      </c>
      <c r="D19" s="29">
        <v>6</v>
      </c>
      <c r="E19" s="29" t="s">
        <v>61</v>
      </c>
      <c r="F19" s="29" t="str">
        <f>H2</f>
        <v>TuS Spenge</v>
      </c>
      <c r="G19" s="27" t="s">
        <v>59</v>
      </c>
      <c r="H19" s="29" t="str">
        <f>H4</f>
        <v>TKH 1</v>
      </c>
      <c r="I19" s="29"/>
      <c r="J19" s="29" t="str">
        <f>H5</f>
        <v>Lemwerder TV</v>
      </c>
      <c r="K19" s="1">
        <v>22</v>
      </c>
      <c r="L19" s="29" t="s">
        <v>60</v>
      </c>
      <c r="M19" s="1">
        <v>17</v>
      </c>
    </row>
    <row r="20" spans="1:15" ht="14.25">
      <c r="A20"/>
      <c r="B20" s="29"/>
      <c r="C20"/>
      <c r="D20"/>
      <c r="E20"/>
      <c r="F20"/>
      <c r="G20"/>
      <c r="H20"/>
      <c r="I20"/>
      <c r="J20"/>
      <c r="K20"/>
      <c r="L20"/>
      <c r="M20"/>
    </row>
    <row r="21" spans="1:15" ht="14.25">
      <c r="A21" s="71">
        <v>0.60069444444444453</v>
      </c>
      <c r="B21" s="29">
        <v>8</v>
      </c>
      <c r="C21" s="29">
        <v>9</v>
      </c>
      <c r="D21" s="29">
        <v>7</v>
      </c>
      <c r="E21" s="29" t="s">
        <v>58</v>
      </c>
      <c r="F21" s="27" t="str">
        <f>F3</f>
        <v>TuS Bothfeld</v>
      </c>
      <c r="G21" s="27" t="s">
        <v>59</v>
      </c>
      <c r="H21" s="27" t="str">
        <f>F5</f>
        <v>MTV Nordel</v>
      </c>
      <c r="J21" s="1" t="str">
        <f>F2</f>
        <v>TuS Halden-Herbeck</v>
      </c>
      <c r="K21" s="1">
        <v>31</v>
      </c>
      <c r="L21" s="29" t="s">
        <v>60</v>
      </c>
      <c r="M21" s="1">
        <v>11</v>
      </c>
    </row>
    <row r="22" spans="1:15" ht="14.25">
      <c r="A22"/>
      <c r="B22" s="29"/>
      <c r="C22"/>
      <c r="D22"/>
      <c r="E22"/>
      <c r="F22"/>
      <c r="G22"/>
      <c r="H22"/>
      <c r="I22"/>
      <c r="J22"/>
      <c r="K22"/>
      <c r="L22"/>
      <c r="M22"/>
    </row>
    <row r="23" spans="1:15" ht="14.25">
      <c r="A23" s="71">
        <v>0.61805555555555558</v>
      </c>
      <c r="B23" s="1">
        <v>9</v>
      </c>
      <c r="C23" s="29">
        <v>9</v>
      </c>
      <c r="D23" s="29">
        <v>8</v>
      </c>
      <c r="E23" s="29" t="s">
        <v>61</v>
      </c>
      <c r="F23" s="29" t="str">
        <f>H3</f>
        <v>TSV Burgdorf</v>
      </c>
      <c r="G23" s="27" t="s">
        <v>59</v>
      </c>
      <c r="H23" s="29" t="str">
        <f>H5</f>
        <v>Lemwerder TV</v>
      </c>
      <c r="I23" s="29"/>
      <c r="J23" s="1" t="str">
        <f>F3</f>
        <v>TuS Bothfeld</v>
      </c>
      <c r="K23" s="1">
        <v>21</v>
      </c>
      <c r="L23" s="29" t="s">
        <v>60</v>
      </c>
      <c r="M23" s="1">
        <v>20</v>
      </c>
    </row>
    <row r="24" spans="1:15" ht="14.25">
      <c r="A24" s="71"/>
      <c r="C24" s="29"/>
      <c r="D24" s="29"/>
      <c r="E24" s="29"/>
      <c r="F24" s="29"/>
      <c r="G24" s="29"/>
      <c r="H24" s="29"/>
      <c r="I24" s="29"/>
      <c r="J24"/>
      <c r="L24" s="29"/>
    </row>
    <row r="25" spans="1:15" ht="14.25">
      <c r="A25" s="71">
        <v>0.63541666666666663</v>
      </c>
      <c r="B25" s="29">
        <v>10</v>
      </c>
      <c r="C25" s="1">
        <v>9</v>
      </c>
      <c r="D25" s="1">
        <v>9</v>
      </c>
      <c r="E25" s="1" t="s">
        <v>58</v>
      </c>
      <c r="F25" s="27" t="str">
        <f>F2</f>
        <v>TuS Halden-Herbeck</v>
      </c>
      <c r="G25" s="27" t="s">
        <v>59</v>
      </c>
      <c r="H25" s="27" t="str">
        <f>F5</f>
        <v>MTV Nordel</v>
      </c>
      <c r="I25" s="11"/>
      <c r="J25" s="1" t="str">
        <f>H3</f>
        <v>TSV Burgdorf</v>
      </c>
      <c r="K25" s="1">
        <v>29</v>
      </c>
      <c r="L25" s="29" t="s">
        <v>60</v>
      </c>
      <c r="M25" s="1">
        <v>21</v>
      </c>
    </row>
    <row r="26" spans="1:15" ht="14.25">
      <c r="A26" s="71"/>
      <c r="C26" s="1">
        <v>10</v>
      </c>
      <c r="D26" s="1">
        <v>10</v>
      </c>
      <c r="E26" s="29" t="s">
        <v>58</v>
      </c>
      <c r="F26" s="27" t="str">
        <f>F3</f>
        <v>TuS Bothfeld</v>
      </c>
      <c r="G26" s="27" t="s">
        <v>59</v>
      </c>
      <c r="H26" s="27" t="str">
        <f>F4</f>
        <v>TKH 2</v>
      </c>
      <c r="I26" s="11"/>
      <c r="J26" s="29" t="str">
        <f>H2</f>
        <v>TuS Spenge</v>
      </c>
      <c r="K26" s="1">
        <v>24</v>
      </c>
      <c r="L26" s="29" t="s">
        <v>60</v>
      </c>
      <c r="M26" s="1">
        <v>24</v>
      </c>
    </row>
    <row r="27" spans="1:15" ht="14.25">
      <c r="A27"/>
      <c r="B27" s="29"/>
      <c r="C27"/>
      <c r="D27"/>
      <c r="E27"/>
      <c r="F27"/>
      <c r="G27"/>
      <c r="H27"/>
      <c r="I27"/>
      <c r="J27"/>
      <c r="K27"/>
      <c r="L27"/>
      <c r="M27"/>
    </row>
    <row r="28" spans="1:15" ht="14.25">
      <c r="A28" s="71">
        <v>0.65277777777777779</v>
      </c>
      <c r="B28" s="1">
        <v>11</v>
      </c>
      <c r="C28" s="1">
        <v>9</v>
      </c>
      <c r="D28" s="1">
        <v>11</v>
      </c>
      <c r="E28" s="29" t="s">
        <v>61</v>
      </c>
      <c r="F28" s="29" t="str">
        <f>H2</f>
        <v>TuS Spenge</v>
      </c>
      <c r="G28" s="27" t="s">
        <v>59</v>
      </c>
      <c r="H28" s="1" t="str">
        <f>H5</f>
        <v>Lemwerder TV</v>
      </c>
      <c r="J28" s="1" t="str">
        <f>F2</f>
        <v>TuS Halden-Herbeck</v>
      </c>
      <c r="K28" s="1">
        <v>15</v>
      </c>
      <c r="L28" s="29" t="s">
        <v>60</v>
      </c>
      <c r="M28" s="1">
        <v>20</v>
      </c>
      <c r="O28"/>
    </row>
    <row r="29" spans="1:15" ht="14.25">
      <c r="A29"/>
      <c r="B29" s="29"/>
      <c r="C29"/>
      <c r="D29"/>
      <c r="E29"/>
      <c r="F29"/>
      <c r="G29"/>
      <c r="H29"/>
      <c r="I29"/>
      <c r="J29"/>
      <c r="K29"/>
      <c r="L29"/>
      <c r="M29"/>
    </row>
    <row r="30" spans="1:15" ht="14.25">
      <c r="A30" s="71">
        <v>0.67013888888888884</v>
      </c>
      <c r="B30" s="1">
        <v>12</v>
      </c>
      <c r="C30" s="1">
        <v>9</v>
      </c>
      <c r="D30" s="1">
        <v>12</v>
      </c>
      <c r="E30" s="29" t="s">
        <v>61</v>
      </c>
      <c r="F30" s="29" t="str">
        <f>H3</f>
        <v>TSV Burgdorf</v>
      </c>
      <c r="G30" s="27" t="s">
        <v>59</v>
      </c>
      <c r="H30" s="1" t="str">
        <f>H4</f>
        <v>TKH 1</v>
      </c>
      <c r="J30" s="1" t="str">
        <f>H2</f>
        <v>TuS Spenge</v>
      </c>
      <c r="K30" s="1">
        <v>21</v>
      </c>
      <c r="L30" s="29" t="s">
        <v>60</v>
      </c>
      <c r="M30" s="1">
        <v>17</v>
      </c>
    </row>
    <row r="31" spans="1:15" ht="14.25">
      <c r="A31"/>
      <c r="E31" s="29"/>
      <c r="F31" s="29"/>
      <c r="G31" s="11"/>
      <c r="L31" s="29"/>
    </row>
    <row r="32" spans="1:15" ht="14.25">
      <c r="A32"/>
      <c r="B32" s="29"/>
      <c r="E32" s="29"/>
      <c r="F32" s="29"/>
      <c r="G32" s="11"/>
      <c r="L32" s="29"/>
    </row>
    <row r="33" spans="1:13" ht="15">
      <c r="A33"/>
      <c r="B33" s="29"/>
      <c r="E33" s="29"/>
      <c r="F33" s="81" t="s">
        <v>1</v>
      </c>
      <c r="G33" s="11"/>
      <c r="H33" s="81" t="s">
        <v>2</v>
      </c>
      <c r="L33" s="29"/>
    </row>
    <row r="34" spans="1:13" ht="14.25">
      <c r="A34"/>
      <c r="E34" s="29"/>
      <c r="F34" s="95" t="s">
        <v>187</v>
      </c>
      <c r="G34" s="11"/>
      <c r="H34" s="95" t="s">
        <v>43</v>
      </c>
      <c r="L34" s="29"/>
    </row>
    <row r="35" spans="1:13" ht="14.25">
      <c r="A35"/>
      <c r="E35" s="29"/>
      <c r="F35" s="95" t="s">
        <v>29</v>
      </c>
      <c r="G35" s="11"/>
      <c r="H35" s="95" t="s">
        <v>36</v>
      </c>
      <c r="L35" s="29"/>
    </row>
    <row r="36" spans="1:13" ht="14.25">
      <c r="A36"/>
      <c r="E36" s="29"/>
      <c r="F36" s="95" t="s">
        <v>231</v>
      </c>
      <c r="G36" s="11"/>
      <c r="H36" s="95" t="s">
        <v>19</v>
      </c>
    </row>
    <row r="37" spans="1:13" ht="14.25">
      <c r="A37"/>
      <c r="E37" s="29"/>
      <c r="F37" s="97" t="s">
        <v>232</v>
      </c>
      <c r="G37" s="11"/>
      <c r="H37" s="97" t="s">
        <v>191</v>
      </c>
    </row>
    <row r="38" spans="1:13" ht="13.35" customHeight="1">
      <c r="A38"/>
      <c r="B38" s="29"/>
      <c r="C38" s="29"/>
      <c r="D38" s="29"/>
      <c r="E38" s="29"/>
      <c r="F38" s="29"/>
      <c r="G38" s="11"/>
    </row>
    <row r="39" spans="1:13" ht="13.35" customHeight="1">
      <c r="A39" s="71">
        <v>0.6875</v>
      </c>
      <c r="B39" s="29">
        <v>13</v>
      </c>
      <c r="C39" s="29">
        <v>9</v>
      </c>
      <c r="D39" s="29">
        <v>13</v>
      </c>
      <c r="E39" s="29" t="s">
        <v>175</v>
      </c>
      <c r="F39" s="29" t="str">
        <f>F37</f>
        <v>MTV Nordel</v>
      </c>
      <c r="H39" s="1" t="str">
        <f>H37</f>
        <v>TKH 1</v>
      </c>
      <c r="J39" s="1" t="str">
        <f>F34</f>
        <v>TKH 2</v>
      </c>
      <c r="K39" s="1">
        <v>13</v>
      </c>
      <c r="L39" s="1" t="s">
        <v>60</v>
      </c>
      <c r="M39" s="1">
        <v>22</v>
      </c>
    </row>
    <row r="40" spans="1:13" ht="13.35" customHeight="1">
      <c r="A40"/>
      <c r="C40" s="1">
        <v>10</v>
      </c>
      <c r="D40" s="1">
        <v>14</v>
      </c>
      <c r="E40" s="1" t="s">
        <v>174</v>
      </c>
      <c r="F40" s="1" t="str">
        <f>F36</f>
        <v>TuS Halden-Herbeck</v>
      </c>
      <c r="H40" s="1" t="str">
        <f>H36</f>
        <v>TuS Spenge</v>
      </c>
      <c r="J40" s="1" t="str">
        <f>F35</f>
        <v>TuS Bothfeld</v>
      </c>
      <c r="K40" s="1">
        <v>13</v>
      </c>
      <c r="L40" s="1" t="s">
        <v>60</v>
      </c>
      <c r="M40" s="1">
        <v>29</v>
      </c>
    </row>
    <row r="41" spans="1:13" ht="13.35" customHeight="1">
      <c r="A41"/>
    </row>
    <row r="42" spans="1:13" ht="13.35" customHeight="1">
      <c r="A42" s="71">
        <v>0.70486111111111105</v>
      </c>
      <c r="B42" s="1">
        <v>14</v>
      </c>
      <c r="C42" s="1">
        <v>9</v>
      </c>
      <c r="D42" s="1">
        <v>15</v>
      </c>
      <c r="E42" s="1" t="s">
        <v>179</v>
      </c>
      <c r="F42" s="1" t="str">
        <f>F35</f>
        <v>TuS Bothfeld</v>
      </c>
      <c r="H42" s="1" t="str">
        <f>H35</f>
        <v>Lemwerder TV</v>
      </c>
      <c r="J42" s="1" t="str">
        <f>H34</f>
        <v>TSV Burgdorf</v>
      </c>
      <c r="K42" s="1">
        <v>18</v>
      </c>
      <c r="L42" s="1" t="s">
        <v>60</v>
      </c>
      <c r="M42" s="1">
        <v>24</v>
      </c>
    </row>
    <row r="43" spans="1:13" ht="13.35" customHeight="1">
      <c r="A43"/>
    </row>
    <row r="44" spans="1:13" ht="13.35" customHeight="1">
      <c r="A44" s="71">
        <v>0.72222222222222221</v>
      </c>
      <c r="B44" s="1">
        <v>15</v>
      </c>
      <c r="C44" s="1">
        <v>9</v>
      </c>
      <c r="D44" s="1">
        <v>16</v>
      </c>
      <c r="E44" s="1" t="s">
        <v>178</v>
      </c>
      <c r="F44" s="1" t="str">
        <f>F34</f>
        <v>TKH 2</v>
      </c>
      <c r="H44" s="1" t="str">
        <f>H34</f>
        <v>TSV Burgdorf</v>
      </c>
      <c r="J44" s="1" t="str">
        <f>H35</f>
        <v>Lemwerder TV</v>
      </c>
      <c r="K44" s="1">
        <v>13</v>
      </c>
      <c r="L44" s="1" t="s">
        <v>60</v>
      </c>
      <c r="M44" s="1">
        <v>24</v>
      </c>
    </row>
    <row r="45" spans="1:13" ht="13.35" customHeight="1">
      <c r="A45" s="29"/>
    </row>
    <row r="46" spans="1:13" ht="13.35" customHeight="1">
      <c r="A46" s="71"/>
      <c r="B46" s="29"/>
    </row>
    <row r="47" spans="1:13" ht="13.35" customHeight="1">
      <c r="A47" s="29"/>
      <c r="E47" s="45"/>
      <c r="F47" s="99" t="s">
        <v>234</v>
      </c>
      <c r="G47" s="49"/>
    </row>
    <row r="48" spans="1:13" ht="13.35" customHeight="1">
      <c r="A48" s="71"/>
      <c r="E48" s="50"/>
      <c r="F48" s="100"/>
      <c r="G48" s="53"/>
    </row>
    <row r="49" spans="5:7" ht="13.35" customHeight="1">
      <c r="E49" s="50">
        <v>1</v>
      </c>
      <c r="F49" s="100" t="str">
        <f>IF(K44&gt;M44,F44,IF(K44=M44," ",H44))</f>
        <v>TSV Burgdorf</v>
      </c>
      <c r="G49" s="53"/>
    </row>
    <row r="50" spans="5:7" ht="13.35" customHeight="1">
      <c r="E50" s="50">
        <v>2</v>
      </c>
      <c r="F50" s="100" t="str">
        <f>IF(K44&lt;M44,F44,IF(K44=M44," ",H44))</f>
        <v>TKH 2</v>
      </c>
      <c r="G50" s="53"/>
    </row>
    <row r="51" spans="5:7" ht="13.35" customHeight="1">
      <c r="E51" s="50">
        <v>3</v>
      </c>
      <c r="F51" s="100" t="str">
        <f>IF(K42&gt;M42,F42,IF(K42=M42," ",H42))</f>
        <v>Lemwerder TV</v>
      </c>
      <c r="G51" s="53"/>
    </row>
    <row r="52" spans="5:7" ht="13.35" customHeight="1">
      <c r="E52" s="50">
        <v>4</v>
      </c>
      <c r="F52" s="100" t="str">
        <f>IF(K42&lt;M42,F42,IF(K42=M42," ",H42))</f>
        <v>TuS Bothfeld</v>
      </c>
      <c r="G52" s="53"/>
    </row>
    <row r="53" spans="5:7" ht="13.35" customHeight="1">
      <c r="E53" s="50">
        <v>5</v>
      </c>
      <c r="F53" s="100" t="str">
        <f>IF(K40&gt;M40,F40,IF(K40=M40," ",H40))</f>
        <v>TuS Spenge</v>
      </c>
      <c r="G53" s="53"/>
    </row>
    <row r="54" spans="5:7" ht="13.35" customHeight="1">
      <c r="E54" s="50">
        <v>6</v>
      </c>
      <c r="F54" s="100" t="str">
        <f>IF(K40&lt;M40,F40,IF(K40=M40," ",H40))</f>
        <v>TuS Halden-Herbeck</v>
      </c>
      <c r="G54" s="53"/>
    </row>
    <row r="55" spans="5:7" ht="13.35" customHeight="1">
      <c r="E55" s="50">
        <v>7</v>
      </c>
      <c r="F55" s="100" t="str">
        <f>IF(K39&gt;M39,F39,IF(K39=M39," ",H39))</f>
        <v>TKH 1</v>
      </c>
      <c r="G55" s="53"/>
    </row>
    <row r="56" spans="5:7" ht="13.35" customHeight="1">
      <c r="E56" s="101">
        <v>8</v>
      </c>
      <c r="F56" s="57" t="str">
        <f>IF(K39&lt;M39,F39,IF(K39=M39," ",H39))</f>
        <v>MTV Nordel</v>
      </c>
      <c r="G56" s="60"/>
    </row>
    <row r="57" spans="5:7" ht="13.35" customHeight="1"/>
    <row r="1048372" ht="12.75" customHeight="1"/>
    <row r="1048373" ht="12.75" customHeight="1"/>
    <row r="1048374" ht="12.75" customHeight="1"/>
    <row r="1048375" ht="12.75" customHeight="1"/>
    <row r="1048376" ht="12.75" customHeight="1"/>
    <row r="1048377" ht="12.75" customHeight="1"/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2">
    <mergeCell ref="A1:C2"/>
    <mergeCell ref="F9:H9"/>
  </mergeCells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workbookViewId="0"/>
  </sheetViews>
  <sheetFormatPr baseColWidth="10" defaultRowHeight="12.95" customHeight="1"/>
  <cols>
    <col min="1" max="1" width="6.375" style="7" customWidth="1"/>
    <col min="2" max="4" width="4.25" style="1" customWidth="1"/>
    <col min="5" max="5" width="8.625" style="1" customWidth="1"/>
    <col min="6" max="6" width="22.875" style="1" customWidth="1"/>
    <col min="7" max="7" width="1.625" style="1" customWidth="1"/>
    <col min="8" max="8" width="22.875" style="1" customWidth="1"/>
    <col min="9" max="9" width="1.625" style="1" customWidth="1"/>
    <col min="10" max="10" width="22.875" style="1" customWidth="1"/>
    <col min="11" max="11" width="2.625" style="1" customWidth="1"/>
    <col min="12" max="12" width="1.625" style="1" customWidth="1"/>
    <col min="13" max="13" width="2.625" style="1" customWidth="1"/>
    <col min="14" max="14" width="21" style="1" customWidth="1"/>
    <col min="15" max="19" width="11.875" style="1" customWidth="1"/>
    <col min="20" max="20" width="2.625" style="1" customWidth="1"/>
    <col min="21" max="21" width="2.25" style="1" customWidth="1"/>
    <col min="22" max="22" width="2.625" style="1" customWidth="1"/>
    <col min="23" max="1024" width="11.875" style="1" customWidth="1"/>
  </cols>
  <sheetData>
    <row r="1" spans="1:19" ht="14.25">
      <c r="A1" s="62" t="s">
        <v>235</v>
      </c>
      <c r="B1" s="62"/>
      <c r="C1" s="62"/>
      <c r="F1" s="40" t="s">
        <v>235</v>
      </c>
      <c r="G1" s="65"/>
      <c r="H1" s="11"/>
      <c r="K1" s="21"/>
      <c r="L1" s="21"/>
    </row>
    <row r="2" spans="1:19" ht="14.25">
      <c r="A2" s="62"/>
      <c r="B2" s="62"/>
      <c r="C2" s="62"/>
      <c r="F2" s="33" t="s">
        <v>231</v>
      </c>
      <c r="G2" s="70"/>
      <c r="H2" s="11"/>
    </row>
    <row r="3" spans="1:19" ht="14.25">
      <c r="A3" s="96"/>
      <c r="F3" s="35" t="s">
        <v>190</v>
      </c>
      <c r="G3" s="70"/>
      <c r="H3" s="11"/>
    </row>
    <row r="4" spans="1:19" ht="14.25">
      <c r="A4" s="96"/>
      <c r="F4" s="35" t="s">
        <v>48</v>
      </c>
      <c r="G4" s="70"/>
      <c r="H4" s="11"/>
    </row>
    <row r="5" spans="1:19" ht="14.25">
      <c r="A5" s="96"/>
      <c r="F5" s="36" t="s">
        <v>232</v>
      </c>
      <c r="G5" s="70"/>
      <c r="H5" s="11"/>
    </row>
    <row r="6" spans="1:19" ht="14.25">
      <c r="A6" s="98"/>
      <c r="B6" s="21" t="s">
        <v>233</v>
      </c>
      <c r="C6" s="21"/>
      <c r="D6" s="21"/>
    </row>
    <row r="7" spans="1:19" ht="14.25">
      <c r="A7" s="23" t="s">
        <v>49</v>
      </c>
      <c r="B7" s="21"/>
      <c r="C7" s="21"/>
      <c r="D7" s="21"/>
    </row>
    <row r="8" spans="1:19" ht="14.25">
      <c r="A8" s="20"/>
      <c r="B8" s="21"/>
      <c r="D8" s="21"/>
      <c r="E8" s="21"/>
      <c r="O8" s="18"/>
      <c r="P8" s="18"/>
      <c r="Q8" s="18"/>
      <c r="R8" s="18"/>
      <c r="S8" s="21"/>
    </row>
    <row r="9" spans="1:19" ht="14.25">
      <c r="A9" s="20" t="s">
        <v>50</v>
      </c>
      <c r="B9" s="21" t="s">
        <v>51</v>
      </c>
      <c r="C9" s="21" t="s">
        <v>52</v>
      </c>
      <c r="D9" s="21" t="s">
        <v>53</v>
      </c>
      <c r="E9" s="21" t="s">
        <v>54</v>
      </c>
      <c r="G9" s="44" t="s">
        <v>55</v>
      </c>
      <c r="H9" s="43"/>
      <c r="I9" s="43"/>
      <c r="J9" s="44" t="s">
        <v>56</v>
      </c>
      <c r="N9"/>
      <c r="O9" s="18"/>
      <c r="P9" s="18"/>
      <c r="Q9" s="18"/>
      <c r="R9" s="18"/>
      <c r="S9" s="21"/>
    </row>
    <row r="10" spans="1:19" ht="14.25">
      <c r="A10" s="20"/>
      <c r="B10" s="21"/>
      <c r="C10" s="21"/>
      <c r="D10" s="21"/>
      <c r="E10" s="21"/>
      <c r="G10" s="44"/>
      <c r="H10" s="43"/>
      <c r="I10" s="43"/>
      <c r="J10" s="44"/>
      <c r="N10"/>
      <c r="O10" s="18"/>
      <c r="P10" s="18"/>
      <c r="Q10" s="18"/>
      <c r="R10" s="18"/>
      <c r="S10" s="21"/>
    </row>
    <row r="11" spans="1:19" ht="14.25">
      <c r="A11" s="6">
        <v>0.54861111111111105</v>
      </c>
      <c r="B11" s="1">
        <v>5</v>
      </c>
      <c r="C11" s="1">
        <v>10</v>
      </c>
      <c r="D11" s="1">
        <v>1</v>
      </c>
      <c r="E11" s="1" t="s">
        <v>235</v>
      </c>
      <c r="F11" s="27" t="str">
        <f>F2</f>
        <v>TuS Halden-Herbeck</v>
      </c>
      <c r="G11" s="27" t="s">
        <v>59</v>
      </c>
      <c r="H11" s="27" t="str">
        <f>F3</f>
        <v>SCE Gliesmarode</v>
      </c>
      <c r="J11" s="1" t="str">
        <f>F4</f>
        <v>TKH</v>
      </c>
      <c r="K11" s="1">
        <v>32</v>
      </c>
      <c r="L11" s="1" t="s">
        <v>60</v>
      </c>
      <c r="M11" s="1">
        <v>36</v>
      </c>
      <c r="N11"/>
      <c r="O11" s="18"/>
      <c r="P11" s="18"/>
      <c r="Q11" s="18"/>
      <c r="R11" s="18"/>
      <c r="S11" s="21"/>
    </row>
    <row r="12" spans="1:19" ht="14.25">
      <c r="A12"/>
      <c r="F12"/>
      <c r="G12"/>
      <c r="H12"/>
      <c r="I12"/>
      <c r="J12"/>
      <c r="K12"/>
      <c r="L12"/>
      <c r="M12"/>
      <c r="N12"/>
      <c r="O12" s="18"/>
      <c r="P12" s="18"/>
      <c r="Q12" s="18"/>
      <c r="R12" s="18"/>
      <c r="S12" s="21"/>
    </row>
    <row r="13" spans="1:19" ht="14.25">
      <c r="A13" s="6">
        <v>0.56597222222222221</v>
      </c>
      <c r="B13" s="1">
        <v>6</v>
      </c>
      <c r="C13" s="1">
        <v>10</v>
      </c>
      <c r="D13" s="1">
        <v>2</v>
      </c>
      <c r="E13" s="1" t="s">
        <v>235</v>
      </c>
      <c r="F13" s="27" t="str">
        <f>F4</f>
        <v>TKH</v>
      </c>
      <c r="G13" s="27" t="s">
        <v>59</v>
      </c>
      <c r="H13" s="27" t="str">
        <f>F5</f>
        <v>MTV Nordel</v>
      </c>
      <c r="J13" s="1" t="str">
        <f>F3</f>
        <v>SCE Gliesmarode</v>
      </c>
      <c r="K13" s="1">
        <v>53</v>
      </c>
      <c r="L13" s="1" t="s">
        <v>60</v>
      </c>
      <c r="M13" s="1">
        <v>19</v>
      </c>
      <c r="N13"/>
      <c r="O13" s="18"/>
      <c r="P13" s="18"/>
      <c r="Q13" s="18"/>
      <c r="R13" s="18"/>
    </row>
    <row r="14" spans="1:19" ht="14.25">
      <c r="A14"/>
      <c r="F14"/>
      <c r="G14"/>
      <c r="H14"/>
      <c r="I14"/>
      <c r="J14"/>
      <c r="K14"/>
      <c r="L14"/>
      <c r="M14"/>
      <c r="N14"/>
      <c r="O14" s="18"/>
      <c r="P14" s="18"/>
      <c r="Q14" s="18"/>
      <c r="R14" s="18"/>
    </row>
    <row r="15" spans="1:19" ht="14.25">
      <c r="A15" s="6">
        <v>0.60069444444444453</v>
      </c>
      <c r="B15" s="1">
        <v>8</v>
      </c>
      <c r="C15" s="1">
        <v>10</v>
      </c>
      <c r="D15" s="1">
        <v>3</v>
      </c>
      <c r="E15" s="1" t="s">
        <v>235</v>
      </c>
      <c r="F15" s="27" t="str">
        <f>F2</f>
        <v>TuS Halden-Herbeck</v>
      </c>
      <c r="G15" s="27" t="s">
        <v>59</v>
      </c>
      <c r="H15" s="27" t="str">
        <f>F4</f>
        <v>TKH</v>
      </c>
      <c r="J15" s="1" t="str">
        <f>F5</f>
        <v>MTV Nordel</v>
      </c>
      <c r="K15" s="1">
        <v>35</v>
      </c>
      <c r="L15" s="1" t="s">
        <v>60</v>
      </c>
      <c r="M15" s="1">
        <v>36</v>
      </c>
      <c r="N15"/>
      <c r="O15" s="18"/>
      <c r="P15" s="18"/>
      <c r="Q15" s="18"/>
      <c r="R15" s="18"/>
    </row>
    <row r="16" spans="1:19" ht="14.25">
      <c r="A16"/>
      <c r="B16" s="12"/>
      <c r="J16" s="11"/>
      <c r="L16"/>
      <c r="N16"/>
      <c r="O16" s="18"/>
      <c r="P16" s="18"/>
      <c r="Q16" s="18"/>
      <c r="R16" s="18"/>
    </row>
    <row r="17" spans="1:19" ht="14.25">
      <c r="A17" s="6">
        <v>0.61805555555555558</v>
      </c>
      <c r="B17" s="1">
        <v>9</v>
      </c>
      <c r="C17" s="1">
        <v>10</v>
      </c>
      <c r="D17" s="1">
        <v>4</v>
      </c>
      <c r="E17" s="1" t="s">
        <v>235</v>
      </c>
      <c r="F17" s="27" t="str">
        <f>F3</f>
        <v>SCE Gliesmarode</v>
      </c>
      <c r="G17" s="27" t="s">
        <v>59</v>
      </c>
      <c r="H17" s="27" t="str">
        <f>F5</f>
        <v>MTV Nordel</v>
      </c>
      <c r="J17" s="1" t="str">
        <f>F2</f>
        <v>TuS Halden-Herbeck</v>
      </c>
      <c r="K17" s="1">
        <v>34</v>
      </c>
      <c r="L17" s="1" t="s">
        <v>60</v>
      </c>
      <c r="M17" s="1">
        <v>23</v>
      </c>
      <c r="N17"/>
      <c r="O17" s="18"/>
      <c r="P17" s="18"/>
      <c r="Q17" s="18"/>
      <c r="R17" s="18"/>
    </row>
    <row r="18" spans="1:19" ht="14.25">
      <c r="A18"/>
      <c r="F18" s="11"/>
      <c r="G18" s="11"/>
      <c r="H18" s="11"/>
      <c r="I18" s="11"/>
      <c r="J18" s="11"/>
      <c r="K18"/>
      <c r="L18"/>
      <c r="M18"/>
      <c r="N18"/>
      <c r="O18" s="18"/>
      <c r="P18" s="18"/>
      <c r="Q18" s="18"/>
    </row>
    <row r="19" spans="1:19" ht="14.25">
      <c r="A19" s="6">
        <v>0.65277777777777779</v>
      </c>
      <c r="B19" s="1">
        <v>11</v>
      </c>
      <c r="C19" s="1">
        <v>10</v>
      </c>
      <c r="D19" s="1">
        <v>5</v>
      </c>
      <c r="E19" s="1" t="s">
        <v>235</v>
      </c>
      <c r="F19" s="27" t="str">
        <f>F2</f>
        <v>TuS Halden-Herbeck</v>
      </c>
      <c r="G19" s="27" t="s">
        <v>59</v>
      </c>
      <c r="H19" s="27" t="str">
        <f>F5</f>
        <v>MTV Nordel</v>
      </c>
      <c r="I19" s="11"/>
      <c r="J19" s="1" t="str">
        <f>F3</f>
        <v>SCE Gliesmarode</v>
      </c>
      <c r="K19" s="1">
        <v>45</v>
      </c>
      <c r="L19" s="1" t="s">
        <v>60</v>
      </c>
      <c r="M19" s="1">
        <v>22</v>
      </c>
      <c r="N19"/>
      <c r="O19" s="18"/>
      <c r="P19" s="18"/>
      <c r="Q19" s="18"/>
      <c r="R19" s="18"/>
      <c r="S19" s="18"/>
    </row>
    <row r="20" spans="1:19" ht="14.25">
      <c r="A20"/>
      <c r="B20" s="12"/>
      <c r="F20" s="11"/>
      <c r="G20" s="11"/>
      <c r="H20" s="11"/>
      <c r="I20" s="11"/>
      <c r="J20" s="11"/>
      <c r="L20"/>
      <c r="N20"/>
      <c r="O20" s="18"/>
      <c r="P20" s="18"/>
      <c r="Q20" s="18"/>
      <c r="R20" s="18"/>
      <c r="S20" s="18"/>
    </row>
    <row r="21" spans="1:19" ht="14.25">
      <c r="A21" s="6">
        <v>0.67013888888888884</v>
      </c>
      <c r="B21" s="1">
        <v>12</v>
      </c>
      <c r="C21" s="1">
        <v>10</v>
      </c>
      <c r="D21" s="1">
        <v>6</v>
      </c>
      <c r="E21" s="1" t="s">
        <v>235</v>
      </c>
      <c r="F21" s="27" t="str">
        <f>F3</f>
        <v>SCE Gliesmarode</v>
      </c>
      <c r="G21" s="27" t="s">
        <v>59</v>
      </c>
      <c r="H21" s="27" t="str">
        <f>F4</f>
        <v>TKH</v>
      </c>
      <c r="I21" s="11"/>
      <c r="J21" s="1" t="str">
        <f>F2</f>
        <v>TuS Halden-Herbeck</v>
      </c>
      <c r="K21" s="1">
        <v>36</v>
      </c>
      <c r="L21" s="1" t="s">
        <v>60</v>
      </c>
      <c r="M21" s="1">
        <v>39</v>
      </c>
      <c r="N21"/>
      <c r="O21" s="18"/>
      <c r="P21" s="18"/>
      <c r="Q21" s="18"/>
      <c r="R21" s="18"/>
      <c r="S21" s="18"/>
    </row>
    <row r="22" spans="1:19" ht="14.25">
      <c r="A22"/>
      <c r="C22" s="12"/>
      <c r="D22" s="12"/>
      <c r="E22" s="12"/>
      <c r="G22" s="11"/>
      <c r="I22" s="11"/>
      <c r="J22" s="11"/>
      <c r="L22"/>
      <c r="N22"/>
      <c r="O22" s="18"/>
      <c r="P22" s="18"/>
      <c r="Q22" s="18"/>
      <c r="R22" s="18"/>
      <c r="S22" s="18"/>
    </row>
    <row r="23" spans="1:19" ht="14.25">
      <c r="A23" s="6">
        <v>0.70486111111111105</v>
      </c>
      <c r="B23" s="1">
        <v>14</v>
      </c>
      <c r="C23" s="1">
        <v>10</v>
      </c>
      <c r="D23" s="1">
        <v>7</v>
      </c>
      <c r="E23" s="1" t="s">
        <v>235</v>
      </c>
      <c r="F23" s="11" t="s">
        <v>232</v>
      </c>
      <c r="G23" s="11"/>
      <c r="H23" s="11" t="s">
        <v>231</v>
      </c>
      <c r="J23" s="11" t="s">
        <v>190</v>
      </c>
      <c r="K23" s="1">
        <v>23</v>
      </c>
      <c r="L23" s="1" t="s">
        <v>60</v>
      </c>
      <c r="M23" s="1">
        <v>38</v>
      </c>
      <c r="N23"/>
      <c r="O23" s="18"/>
      <c r="P23" s="18"/>
      <c r="Q23" s="18"/>
      <c r="R23" s="18"/>
      <c r="S23" s="18"/>
    </row>
    <row r="24" spans="1:19" ht="14.25">
      <c r="A24" s="6"/>
      <c r="C24" s="12"/>
      <c r="D24" s="12"/>
      <c r="E24" s="12"/>
      <c r="F24" s="11"/>
      <c r="G24" s="11"/>
      <c r="H24" s="11"/>
      <c r="I24" s="11"/>
      <c r="J24" s="11"/>
      <c r="L24"/>
      <c r="N24"/>
      <c r="O24" s="18"/>
      <c r="P24" s="18"/>
      <c r="Q24" s="18"/>
      <c r="R24" s="18"/>
      <c r="S24" s="18"/>
    </row>
    <row r="25" spans="1:19" ht="14.25">
      <c r="A25" s="6">
        <v>0.72222222222222221</v>
      </c>
      <c r="B25" s="1">
        <v>15</v>
      </c>
      <c r="C25" s="1">
        <v>10</v>
      </c>
      <c r="D25" s="1">
        <v>8</v>
      </c>
      <c r="E25" s="1" t="s">
        <v>235</v>
      </c>
      <c r="F25" s="11" t="s">
        <v>48</v>
      </c>
      <c r="G25" s="11"/>
      <c r="H25" s="29" t="s">
        <v>190</v>
      </c>
      <c r="J25" s="11" t="s">
        <v>231</v>
      </c>
      <c r="K25" s="1">
        <v>44</v>
      </c>
      <c r="L25" s="1" t="s">
        <v>60</v>
      </c>
      <c r="M25" s="1">
        <v>28</v>
      </c>
      <c r="N25"/>
      <c r="O25" s="18"/>
      <c r="P25" s="18"/>
      <c r="Q25" s="18"/>
      <c r="R25" s="18"/>
      <c r="S25" s="18"/>
    </row>
    <row r="26" spans="1:19" ht="14.25">
      <c r="A26"/>
      <c r="N26"/>
      <c r="O26" s="18"/>
      <c r="P26" s="18"/>
      <c r="Q26" s="18"/>
      <c r="R26" s="18"/>
      <c r="S26" s="18"/>
    </row>
    <row r="27" spans="1:19" ht="14.25">
      <c r="A27" s="6"/>
      <c r="E27" s="12"/>
      <c r="N27"/>
      <c r="O27" s="18"/>
      <c r="P27" s="18"/>
      <c r="Q27" s="18"/>
      <c r="R27" s="18"/>
      <c r="S27" s="18"/>
    </row>
    <row r="28" spans="1:19" ht="14.25">
      <c r="A28" s="6"/>
      <c r="E28" s="45"/>
      <c r="F28" s="47" t="s">
        <v>236</v>
      </c>
      <c r="G28" s="103"/>
      <c r="N28"/>
      <c r="O28" s="18"/>
      <c r="P28" s="18"/>
      <c r="Q28" s="18"/>
      <c r="R28" s="18"/>
      <c r="S28" s="18"/>
    </row>
    <row r="29" spans="1:19" ht="14.25">
      <c r="A29" s="6"/>
      <c r="E29" s="50"/>
      <c r="G29" s="104"/>
      <c r="N29"/>
      <c r="O29" s="18"/>
      <c r="P29" s="18"/>
      <c r="Q29" s="18"/>
      <c r="R29" s="18"/>
      <c r="S29" s="18"/>
    </row>
    <row r="30" spans="1:19" ht="14.25">
      <c r="A30" s="6"/>
      <c r="E30" s="50">
        <v>1</v>
      </c>
      <c r="F30" s="11" t="str">
        <f>IF(K25&gt;M25,F25,IF(K25=M25," ",H25))</f>
        <v>TKH</v>
      </c>
      <c r="G30" s="104"/>
      <c r="N30"/>
      <c r="O30" s="18"/>
      <c r="P30" s="18"/>
      <c r="Q30" s="18"/>
      <c r="R30" s="18"/>
      <c r="S30" s="18"/>
    </row>
    <row r="31" spans="1:19" ht="14.25">
      <c r="A31" s="6"/>
      <c r="E31" s="50">
        <v>2</v>
      </c>
      <c r="F31" s="105" t="str">
        <f>IF(K25&lt;M25,F25,IF(K25=M25," ",H25))</f>
        <v>SCE Gliesmarode</v>
      </c>
      <c r="G31" s="104"/>
      <c r="N31"/>
      <c r="O31" s="18"/>
      <c r="P31" s="18"/>
      <c r="Q31" s="18"/>
      <c r="R31" s="18"/>
      <c r="S31" s="18"/>
    </row>
    <row r="32" spans="1:19" ht="13.35" customHeight="1">
      <c r="A32" s="6"/>
      <c r="E32" s="50">
        <v>3</v>
      </c>
      <c r="F32" s="11" t="str">
        <f>IF(K23&gt;M23,F23,IF(K23=M23," ",H23))</f>
        <v>TuS Halden-Herbeck</v>
      </c>
      <c r="G32" s="104"/>
      <c r="N32"/>
      <c r="O32" s="18"/>
      <c r="P32" s="18"/>
      <c r="Q32" s="18"/>
      <c r="R32" s="18"/>
      <c r="S32" s="18"/>
    </row>
    <row r="33" spans="1:19" ht="13.35" customHeight="1">
      <c r="A33" s="96"/>
      <c r="B33" s="12"/>
      <c r="C33" s="12"/>
      <c r="D33" s="12"/>
      <c r="E33" s="101">
        <v>4</v>
      </c>
      <c r="F33" s="106" t="str">
        <f>IF(K23&lt;M23,F23,IF(K23=M23," ",H23))</f>
        <v>MTV Nordel</v>
      </c>
      <c r="G33" s="107"/>
      <c r="N33"/>
      <c r="O33" s="18"/>
      <c r="P33" s="18"/>
      <c r="Q33" s="18"/>
      <c r="R33" s="18"/>
      <c r="S33" s="18"/>
    </row>
    <row r="34" spans="1:19" ht="13.35" customHeight="1">
      <c r="A34" s="96"/>
      <c r="B34"/>
      <c r="C34"/>
      <c r="D34"/>
      <c r="E34"/>
      <c r="F34" s="29"/>
      <c r="G34" s="29"/>
      <c r="N34"/>
      <c r="O34" s="18"/>
      <c r="P34" s="18"/>
      <c r="Q34" s="18"/>
      <c r="R34" s="18"/>
      <c r="S34" s="18"/>
    </row>
    <row r="35" spans="1:19" ht="13.35" customHeight="1">
      <c r="A35" s="96"/>
      <c r="B35"/>
      <c r="C35"/>
      <c r="D35"/>
      <c r="E35"/>
      <c r="F35" s="29"/>
      <c r="G35" s="29"/>
      <c r="N35" s="18"/>
      <c r="O35" s="18"/>
      <c r="P35" s="18"/>
      <c r="Q35" s="18"/>
      <c r="R35" s="18"/>
      <c r="S35" s="18"/>
    </row>
    <row r="36" spans="1:19" ht="13.35" customHeight="1">
      <c r="A36" s="96"/>
      <c r="B36"/>
      <c r="C36"/>
      <c r="D36"/>
      <c r="E36"/>
      <c r="F36" s="29"/>
      <c r="N36" s="18"/>
      <c r="O36" s="18"/>
      <c r="P36" s="18"/>
      <c r="Q36" s="18"/>
      <c r="R36" s="18"/>
      <c r="S36" s="18"/>
    </row>
    <row r="37" spans="1:19" ht="13.35" customHeight="1">
      <c r="B37"/>
      <c r="C37"/>
      <c r="D37"/>
      <c r="E37"/>
      <c r="F37" s="29"/>
      <c r="N37" s="18"/>
      <c r="O37" s="18"/>
      <c r="P37" s="18"/>
      <c r="Q37" s="18"/>
      <c r="R37" s="18"/>
      <c r="S37" s="18"/>
    </row>
    <row r="38" spans="1:19" ht="13.35" customHeight="1">
      <c r="N38" s="18"/>
      <c r="O38" s="18"/>
      <c r="P38" s="18"/>
      <c r="Q38" s="18"/>
      <c r="R38" s="18"/>
      <c r="S38" s="18"/>
    </row>
    <row r="39" spans="1:19" ht="13.35" customHeight="1">
      <c r="N39" s="18"/>
      <c r="O39" s="18"/>
      <c r="P39" s="18"/>
      <c r="Q39" s="18"/>
      <c r="R39" s="18"/>
      <c r="S39" s="18"/>
    </row>
    <row r="40" spans="1:19" ht="13.35" customHeight="1">
      <c r="N40" s="18"/>
      <c r="O40" s="18"/>
      <c r="P40" s="18"/>
      <c r="Q40" s="18"/>
      <c r="R40" s="18"/>
      <c r="S40" s="18"/>
    </row>
    <row r="41" spans="1:19" ht="13.35" customHeight="1">
      <c r="N41" s="18"/>
      <c r="O41" s="18"/>
      <c r="P41" s="18"/>
      <c r="Q41" s="18"/>
      <c r="R41" s="18"/>
      <c r="S41" s="18"/>
    </row>
    <row r="42" spans="1:19" ht="13.35" customHeight="1">
      <c r="N42" s="18"/>
      <c r="O42" s="18"/>
      <c r="P42" s="18"/>
      <c r="Q42" s="18"/>
      <c r="R42" s="18"/>
      <c r="S42" s="18"/>
    </row>
    <row r="43" spans="1:19" ht="13.35" customHeight="1">
      <c r="N43" s="18"/>
      <c r="O43" s="18"/>
      <c r="P43" s="18"/>
      <c r="Q43" s="18"/>
      <c r="R43" s="18"/>
      <c r="S43" s="18"/>
    </row>
    <row r="44" spans="1:19" ht="13.35" customHeight="1">
      <c r="N44" s="18"/>
      <c r="O44" s="18"/>
      <c r="P44" s="18"/>
      <c r="Q44" s="18"/>
      <c r="R44" s="18"/>
      <c r="S44" s="18"/>
    </row>
    <row r="45" spans="1:19" ht="13.35" customHeight="1">
      <c r="N45" s="18"/>
      <c r="O45" s="18"/>
      <c r="P45" s="18"/>
      <c r="Q45" s="18"/>
      <c r="R45" s="18"/>
      <c r="S45" s="18"/>
    </row>
    <row r="46" spans="1:19" ht="13.35" customHeight="1">
      <c r="N46" s="18"/>
      <c r="O46" s="18"/>
      <c r="P46" s="18"/>
      <c r="Q46" s="18"/>
      <c r="R46" s="18"/>
      <c r="S46" s="18"/>
    </row>
    <row r="47" spans="1:19" ht="13.35" customHeight="1">
      <c r="N47" s="18"/>
      <c r="O47" s="18"/>
      <c r="P47" s="18"/>
      <c r="Q47" s="18"/>
      <c r="R47" s="18"/>
      <c r="S47" s="18"/>
    </row>
    <row r="48" spans="1:19" ht="13.35" customHeight="1">
      <c r="N48" s="18"/>
      <c r="O48" s="18"/>
      <c r="P48" s="18"/>
      <c r="Q48" s="18"/>
      <c r="R48" s="18"/>
      <c r="S48" s="18"/>
    </row>
    <row r="49" spans="14:19" ht="13.35" customHeight="1">
      <c r="N49" s="18"/>
      <c r="O49" s="18"/>
      <c r="P49" s="18"/>
      <c r="Q49" s="18"/>
      <c r="R49" s="18"/>
      <c r="S49" s="18"/>
    </row>
    <row r="50" spans="14:19" ht="13.35" customHeight="1">
      <c r="N50" s="18"/>
      <c r="O50" s="18"/>
      <c r="P50" s="18"/>
      <c r="Q50" s="18"/>
      <c r="R50" s="18"/>
      <c r="S50" s="18"/>
    </row>
    <row r="51" spans="14:19" ht="13.35" customHeight="1">
      <c r="N51" s="18"/>
      <c r="O51" s="18"/>
      <c r="P51" s="18"/>
      <c r="Q51" s="18"/>
      <c r="R51" s="18"/>
      <c r="S51" s="18"/>
    </row>
    <row r="52" spans="14:19" ht="13.35" customHeight="1">
      <c r="N52" s="18"/>
      <c r="O52" s="18"/>
      <c r="P52" s="18"/>
      <c r="Q52" s="18"/>
      <c r="R52" s="18"/>
      <c r="S52" s="18"/>
    </row>
    <row r="53" spans="14:19" ht="13.35" customHeight="1">
      <c r="N53" s="18"/>
      <c r="O53" s="18"/>
      <c r="P53" s="18"/>
      <c r="Q53" s="18"/>
      <c r="R53" s="18"/>
      <c r="S53" s="18"/>
    </row>
    <row r="54" spans="14:19" ht="13.35" customHeight="1">
      <c r="N54" s="18"/>
      <c r="O54" s="18"/>
      <c r="P54" s="18"/>
      <c r="Q54" s="18"/>
      <c r="R54" s="18"/>
      <c r="S54" s="18"/>
    </row>
    <row r="55" spans="14:19" ht="13.35" customHeight="1">
      <c r="N55" s="18"/>
      <c r="O55" s="18"/>
      <c r="P55" s="18"/>
      <c r="Q55" s="18"/>
      <c r="R55" s="18"/>
      <c r="S55" s="18"/>
    </row>
    <row r="56" spans="14:19" ht="13.35" customHeight="1">
      <c r="N56" s="18"/>
      <c r="O56" s="18"/>
      <c r="P56" s="18"/>
      <c r="Q56" s="18"/>
      <c r="R56" s="18"/>
      <c r="S56" s="18"/>
    </row>
    <row r="57" spans="14:19" ht="13.35" customHeight="1">
      <c r="N57" s="18"/>
      <c r="O57" s="18"/>
      <c r="P57" s="18"/>
      <c r="Q57" s="18"/>
      <c r="R57" s="18"/>
      <c r="S57" s="18"/>
    </row>
    <row r="58" spans="14:19" ht="13.35" customHeight="1">
      <c r="N58" s="18"/>
      <c r="O58" s="18"/>
      <c r="P58" s="18"/>
      <c r="Q58" s="18"/>
      <c r="R58" s="18"/>
      <c r="S58" s="18"/>
    </row>
    <row r="59" spans="14:19" ht="14.25">
      <c r="N59" s="18"/>
      <c r="O59" s="18"/>
      <c r="P59" s="18"/>
      <c r="Q59" s="18"/>
    </row>
    <row r="60" spans="14:19" ht="13.35" customHeight="1">
      <c r="N60" s="18"/>
      <c r="O60" s="18"/>
      <c r="P60" s="18"/>
      <c r="Q60" s="18"/>
    </row>
    <row r="61" spans="14:19" ht="13.35" customHeight="1">
      <c r="N61" s="18"/>
      <c r="O61" s="18"/>
      <c r="P61" s="18"/>
      <c r="Q61" s="18"/>
    </row>
    <row r="62" spans="14:19" ht="13.35" customHeight="1">
      <c r="N62" s="18"/>
      <c r="O62" s="18"/>
      <c r="P62" s="18"/>
      <c r="Q62" s="18"/>
    </row>
    <row r="63" spans="14:19" ht="13.35" customHeight="1">
      <c r="N63" s="18"/>
      <c r="O63" s="18"/>
      <c r="P63" s="18"/>
      <c r="Q63" s="18"/>
    </row>
    <row r="64" spans="14:19" ht="13.35" customHeight="1">
      <c r="N64" s="18"/>
      <c r="O64" s="18"/>
      <c r="P64" s="18"/>
      <c r="Q64" s="18"/>
    </row>
    <row r="65" spans="14:17" ht="13.35" customHeight="1">
      <c r="N65" s="18"/>
      <c r="O65" s="18"/>
      <c r="P65" s="18"/>
      <c r="Q65" s="18"/>
    </row>
    <row r="66" spans="14:17" ht="13.35" customHeight="1">
      <c r="N66" s="18"/>
      <c r="O66" s="18"/>
      <c r="P66" s="18"/>
      <c r="Q66" s="18"/>
    </row>
    <row r="67" spans="14:17" ht="13.35" customHeight="1">
      <c r="N67" s="18"/>
      <c r="O67" s="18"/>
      <c r="P67" s="18"/>
      <c r="Q67" s="18"/>
    </row>
    <row r="68" spans="14:17" ht="13.35" customHeight="1">
      <c r="N68" s="18"/>
      <c r="O68" s="18"/>
      <c r="P68" s="18"/>
      <c r="Q68" s="18"/>
    </row>
    <row r="69" spans="14:17" ht="13.35" customHeight="1">
      <c r="N69" s="18"/>
      <c r="O69" s="18"/>
      <c r="P69" s="18"/>
      <c r="Q69" s="18"/>
    </row>
    <row r="70" spans="14:17" ht="13.35" customHeight="1">
      <c r="N70" s="18"/>
      <c r="O70" s="18"/>
      <c r="P70" s="18"/>
      <c r="Q70" s="18"/>
    </row>
    <row r="71" spans="14:17" ht="13.35" customHeight="1">
      <c r="N71" s="18"/>
      <c r="O71" s="18"/>
      <c r="P71" s="18"/>
      <c r="Q71" s="18"/>
    </row>
    <row r="72" spans="14:17" ht="13.35" customHeight="1">
      <c r="N72" s="18"/>
      <c r="O72" s="18"/>
      <c r="P72" s="18"/>
      <c r="Q72" s="18"/>
    </row>
    <row r="73" spans="14:17" ht="13.35" customHeight="1">
      <c r="N73" s="18"/>
      <c r="O73" s="18"/>
      <c r="P73" s="18"/>
      <c r="Q73" s="18"/>
    </row>
    <row r="74" spans="14:17" ht="13.35" customHeight="1">
      <c r="N74" s="18"/>
      <c r="O74" s="18"/>
      <c r="P74" s="18"/>
      <c r="Q74" s="18"/>
    </row>
    <row r="75" spans="14:17" ht="13.35" customHeight="1">
      <c r="N75" s="18"/>
      <c r="O75" s="18"/>
      <c r="P75" s="18"/>
      <c r="Q75" s="18"/>
    </row>
    <row r="76" spans="14:17" ht="14.25">
      <c r="N76" s="18"/>
      <c r="O76" s="18"/>
      <c r="P76" s="18"/>
      <c r="Q76" s="18"/>
    </row>
    <row r="77" spans="14:17" ht="13.35" customHeight="1">
      <c r="N77" s="18"/>
      <c r="O77" s="18"/>
      <c r="P77" s="18"/>
      <c r="Q77" s="18"/>
    </row>
    <row r="78" spans="14:17" ht="13.35" customHeight="1">
      <c r="N78" s="18"/>
      <c r="O78" s="18"/>
      <c r="P78" s="18"/>
      <c r="Q78" s="18"/>
    </row>
    <row r="79" spans="14:17" ht="13.35" customHeight="1">
      <c r="N79" s="18"/>
      <c r="O79" s="18"/>
      <c r="P79" s="18"/>
      <c r="Q79" s="18"/>
    </row>
    <row r="80" spans="14:17" ht="13.35" customHeight="1">
      <c r="N80" s="18"/>
      <c r="O80" s="18"/>
      <c r="P80" s="18"/>
      <c r="Q80" s="18"/>
    </row>
    <row r="81" spans="14:20" ht="13.35" customHeight="1">
      <c r="N81" s="18"/>
      <c r="O81" s="18"/>
      <c r="P81" s="18"/>
      <c r="Q81" s="18"/>
    </row>
    <row r="82" spans="14:20" ht="13.35" customHeight="1">
      <c r="N82" s="18"/>
      <c r="O82" s="18"/>
      <c r="P82" s="18"/>
      <c r="Q82" s="18"/>
    </row>
    <row r="83" spans="14:20" ht="13.35" customHeight="1">
      <c r="N83" s="18"/>
      <c r="O83" s="18"/>
      <c r="P83" s="18"/>
      <c r="Q83" s="18"/>
    </row>
    <row r="84" spans="14:20" ht="13.35" customHeight="1">
      <c r="N84" s="18"/>
      <c r="O84" s="18"/>
      <c r="P84" s="18"/>
      <c r="Q84" s="18"/>
    </row>
    <row r="85" spans="14:20" ht="14.25">
      <c r="N85" s="18"/>
      <c r="O85" s="18"/>
      <c r="P85" s="18"/>
      <c r="Q85" s="18"/>
    </row>
    <row r="86" spans="14:20" ht="13.35" customHeight="1">
      <c r="N86" s="18"/>
      <c r="O86" s="18"/>
      <c r="P86" s="18"/>
      <c r="Q86" s="18"/>
    </row>
    <row r="87" spans="14:20" ht="13.35" customHeight="1">
      <c r="N87" s="18"/>
      <c r="O87" s="18"/>
      <c r="P87" s="18"/>
      <c r="Q87" s="18"/>
    </row>
    <row r="88" spans="14:20" ht="14.25">
      <c r="N88" s="18"/>
      <c r="O88" s="18"/>
      <c r="P88" s="18"/>
      <c r="Q88" s="18"/>
    </row>
    <row r="89" spans="14:20" ht="13.35" customHeight="1">
      <c r="N89" s="18"/>
      <c r="O89" s="18"/>
      <c r="P89" s="18"/>
      <c r="Q89" s="18"/>
    </row>
    <row r="90" spans="14:20" ht="13.35" customHeight="1">
      <c r="N90" s="18"/>
      <c r="O90" s="18"/>
      <c r="P90" s="18"/>
      <c r="Q90" s="18"/>
    </row>
    <row r="91" spans="14:20" ht="13.35" customHeight="1">
      <c r="N91" s="18"/>
      <c r="O91" s="18"/>
      <c r="P91" s="18"/>
      <c r="Q91" s="18"/>
    </row>
    <row r="92" spans="14:20" ht="13.35" customHeight="1">
      <c r="N92" s="18"/>
      <c r="O92" s="18"/>
      <c r="P92" s="18"/>
      <c r="Q92" s="18"/>
    </row>
    <row r="93" spans="14:20" ht="13.35" customHeight="1">
      <c r="N93" s="18"/>
      <c r="O93" s="18"/>
      <c r="P93" s="18"/>
      <c r="Q93" s="18"/>
    </row>
    <row r="94" spans="14:20" ht="13.35" customHeight="1">
      <c r="N94" s="18"/>
      <c r="O94" s="18"/>
      <c r="P94" s="18"/>
      <c r="Q94" s="18"/>
    </row>
    <row r="95" spans="14:20" ht="14.25">
      <c r="N95" s="18"/>
      <c r="O95" s="18"/>
      <c r="P95" s="18"/>
      <c r="Q95" s="18"/>
      <c r="R95" s="18"/>
      <c r="S95" s="18"/>
      <c r="T95" s="18"/>
    </row>
    <row r="96" spans="14:20" ht="13.35" customHeight="1">
      <c r="N96" s="18"/>
      <c r="O96" s="18"/>
      <c r="P96" s="18"/>
      <c r="Q96" s="18"/>
      <c r="R96" s="18"/>
      <c r="S96" s="18"/>
      <c r="T96" s="18"/>
    </row>
    <row r="97" spans="14:20" ht="13.35" customHeight="1">
      <c r="N97" s="18"/>
      <c r="O97" s="18"/>
      <c r="P97" s="18"/>
      <c r="Q97" s="18"/>
      <c r="R97" s="18"/>
      <c r="S97" s="18"/>
      <c r="T97" s="18"/>
    </row>
    <row r="98" spans="14:20" ht="13.35" customHeight="1">
      <c r="N98" s="18"/>
      <c r="O98" s="18"/>
      <c r="P98" s="18"/>
      <c r="Q98" s="18"/>
      <c r="R98" s="18"/>
      <c r="S98" s="18"/>
      <c r="T98" s="18"/>
    </row>
    <row r="99" spans="14:20" ht="13.35" customHeight="1">
      <c r="N99" s="18"/>
      <c r="O99" s="18"/>
      <c r="P99" s="18"/>
      <c r="Q99" s="18"/>
      <c r="R99" s="18"/>
      <c r="S99" s="18"/>
      <c r="T99" s="18"/>
    </row>
    <row r="100" spans="14:20" ht="13.35" customHeight="1">
      <c r="N100" s="18"/>
      <c r="O100" s="18"/>
      <c r="P100" s="18"/>
      <c r="Q100" s="18"/>
      <c r="R100" s="18"/>
      <c r="S100" s="18"/>
      <c r="T100" s="18"/>
    </row>
    <row r="101" spans="14:20" ht="13.35" customHeight="1">
      <c r="N101" s="18"/>
      <c r="O101" s="18"/>
      <c r="P101" s="18"/>
      <c r="Q101" s="18"/>
      <c r="R101" s="18"/>
      <c r="S101" s="18"/>
      <c r="T101" s="18"/>
    </row>
    <row r="102" spans="14:20" ht="13.35" customHeight="1">
      <c r="N102" s="18"/>
      <c r="O102" s="18"/>
      <c r="P102" s="18"/>
      <c r="Q102" s="18"/>
      <c r="R102" s="18"/>
      <c r="S102" s="18"/>
      <c r="T102" s="18"/>
    </row>
    <row r="103" spans="14:20" ht="13.35" customHeight="1">
      <c r="N103" s="18"/>
      <c r="O103" s="18"/>
      <c r="P103" s="18"/>
      <c r="Q103" s="18"/>
      <c r="R103" s="18"/>
      <c r="S103" s="18"/>
      <c r="T103" s="18"/>
    </row>
    <row r="104" spans="14:20" ht="13.35" customHeight="1">
      <c r="N104" s="18"/>
      <c r="O104" s="18"/>
      <c r="P104" s="18"/>
      <c r="Q104" s="18"/>
      <c r="R104" s="18"/>
      <c r="S104" s="18"/>
      <c r="T104" s="18"/>
    </row>
    <row r="105" spans="14:20" ht="13.35" customHeight="1">
      <c r="N105" s="18"/>
      <c r="O105" s="18"/>
      <c r="P105" s="18"/>
      <c r="Q105" s="18"/>
      <c r="R105" s="18"/>
      <c r="S105" s="18"/>
      <c r="T105" s="18"/>
    </row>
    <row r="106" spans="14:20" ht="13.35" customHeight="1">
      <c r="N106" s="18"/>
      <c r="O106" s="18"/>
      <c r="P106" s="18"/>
      <c r="Q106" s="18"/>
      <c r="R106" s="18"/>
      <c r="S106" s="18"/>
      <c r="T106" s="18"/>
    </row>
    <row r="107" spans="14:20" ht="13.35" customHeight="1">
      <c r="N107" s="18"/>
      <c r="O107" s="18"/>
      <c r="P107" s="18"/>
      <c r="Q107" s="18"/>
      <c r="R107" s="18"/>
      <c r="S107" s="18"/>
      <c r="T107" s="18"/>
    </row>
    <row r="108" spans="14:20" ht="13.35" customHeight="1">
      <c r="N108" s="18"/>
      <c r="O108" s="18"/>
      <c r="P108" s="18"/>
      <c r="Q108" s="18"/>
      <c r="R108" s="18"/>
      <c r="S108" s="18"/>
      <c r="T108" s="18"/>
    </row>
    <row r="109" spans="14:20" ht="13.35" customHeight="1">
      <c r="N109" s="18"/>
      <c r="O109" s="18"/>
      <c r="P109" s="18"/>
      <c r="Q109" s="18"/>
      <c r="R109" s="18"/>
      <c r="S109" s="18"/>
      <c r="T109" s="18"/>
    </row>
    <row r="110" spans="14:20" ht="13.35" customHeight="1">
      <c r="N110" s="18"/>
      <c r="O110" s="18"/>
      <c r="P110" s="18"/>
      <c r="Q110" s="18"/>
      <c r="R110" s="18"/>
      <c r="S110" s="18"/>
      <c r="T110" s="18"/>
    </row>
    <row r="111" spans="14:20" ht="13.35" customHeight="1">
      <c r="N111" s="18"/>
      <c r="O111" s="18"/>
      <c r="P111" s="18"/>
      <c r="Q111" s="18"/>
      <c r="R111" s="18"/>
      <c r="S111" s="18"/>
      <c r="T111" s="18"/>
    </row>
    <row r="112" spans="14:20" ht="13.35" customHeight="1">
      <c r="N112" s="18"/>
      <c r="O112" s="18"/>
      <c r="P112" s="18"/>
      <c r="Q112" s="18"/>
      <c r="R112" s="18"/>
      <c r="S112" s="18"/>
      <c r="T112" s="18"/>
    </row>
    <row r="113" spans="14:20" ht="13.35" customHeight="1">
      <c r="N113" s="18"/>
      <c r="O113" s="18"/>
      <c r="P113" s="18"/>
      <c r="Q113" s="18"/>
      <c r="R113" s="18"/>
      <c r="S113" s="18"/>
      <c r="T113" s="18"/>
    </row>
    <row r="114" spans="14:20" ht="13.35" customHeight="1">
      <c r="N114" s="18"/>
      <c r="O114" s="18"/>
      <c r="P114" s="18"/>
      <c r="Q114" s="18"/>
      <c r="R114" s="18"/>
      <c r="S114" s="18"/>
      <c r="T114" s="18"/>
    </row>
    <row r="115" spans="14:20" ht="13.35" customHeight="1">
      <c r="N115" s="18"/>
      <c r="O115" s="18"/>
      <c r="P115" s="18"/>
      <c r="Q115" s="18"/>
      <c r="R115" s="18"/>
      <c r="S115" s="18"/>
      <c r="T115" s="18"/>
    </row>
    <row r="116" spans="14:20" ht="13.35" customHeight="1">
      <c r="N116" s="18"/>
      <c r="O116" s="18"/>
      <c r="P116" s="18"/>
      <c r="Q116" s="18"/>
      <c r="R116" s="18"/>
      <c r="S116" s="18"/>
      <c r="T116" s="18"/>
    </row>
    <row r="117" spans="14:20" ht="13.35" customHeight="1">
      <c r="N117" s="18"/>
      <c r="O117" s="18"/>
      <c r="P117" s="18"/>
      <c r="Q117" s="18"/>
      <c r="R117" s="18"/>
      <c r="S117" s="18"/>
      <c r="T117" s="18"/>
    </row>
    <row r="118" spans="14:20" ht="13.35" customHeight="1">
      <c r="N118" s="18"/>
      <c r="O118" s="18"/>
      <c r="P118" s="18"/>
      <c r="Q118" s="18"/>
      <c r="R118" s="18"/>
      <c r="S118" s="18"/>
      <c r="T118" s="18"/>
    </row>
    <row r="119" spans="14:20" ht="13.35" customHeight="1">
      <c r="N119" s="18"/>
      <c r="O119" s="18"/>
      <c r="P119" s="18"/>
      <c r="Q119" s="18"/>
      <c r="R119" s="18"/>
      <c r="S119" s="18"/>
      <c r="T119" s="18"/>
    </row>
    <row r="120" spans="14:20" ht="13.35" customHeight="1">
      <c r="N120" s="18"/>
      <c r="O120" s="18"/>
      <c r="P120" s="18"/>
      <c r="Q120" s="18"/>
      <c r="R120" s="18"/>
      <c r="S120" s="18"/>
      <c r="T120" s="18"/>
    </row>
    <row r="121" spans="14:20" ht="13.35" customHeight="1">
      <c r="N121" s="18"/>
      <c r="O121" s="18"/>
      <c r="P121" s="18"/>
      <c r="Q121" s="18"/>
      <c r="R121" s="18"/>
      <c r="S121" s="18"/>
      <c r="T121" s="18"/>
    </row>
    <row r="122" spans="14:20" ht="13.35" customHeight="1">
      <c r="N122" s="18"/>
      <c r="O122" s="18"/>
      <c r="P122" s="18"/>
      <c r="Q122" s="18"/>
      <c r="R122" s="18"/>
      <c r="S122" s="18"/>
      <c r="T122" s="18"/>
    </row>
    <row r="123" spans="14:20" ht="13.35" customHeight="1">
      <c r="N123" s="18"/>
      <c r="O123" s="18"/>
      <c r="P123" s="18"/>
      <c r="Q123" s="18"/>
      <c r="R123" s="18"/>
      <c r="S123" s="18"/>
      <c r="T123" s="18"/>
    </row>
    <row r="124" spans="14:20" ht="13.35" customHeight="1">
      <c r="N124" s="18"/>
      <c r="O124" s="18"/>
      <c r="P124" s="18"/>
      <c r="Q124" s="18"/>
      <c r="R124" s="18"/>
      <c r="S124" s="18"/>
      <c r="T124" s="18"/>
    </row>
    <row r="125" spans="14:20" ht="14.25">
      <c r="N125" s="18"/>
      <c r="O125" s="18"/>
      <c r="P125" s="18"/>
      <c r="Q125" s="18"/>
    </row>
    <row r="126" spans="14:20" ht="13.35" customHeight="1">
      <c r="N126" s="18"/>
      <c r="O126" s="18"/>
      <c r="P126" s="18"/>
      <c r="Q126" s="18"/>
    </row>
    <row r="127" spans="14:20" ht="13.35" customHeight="1">
      <c r="N127" s="18"/>
      <c r="O127" s="18"/>
      <c r="P127" s="18"/>
      <c r="Q127" s="18"/>
    </row>
    <row r="128" spans="14:20" ht="13.35" customHeight="1">
      <c r="N128" s="18"/>
      <c r="O128" s="18"/>
      <c r="P128" s="18"/>
      <c r="Q128" s="18"/>
    </row>
    <row r="129" spans="14:17" ht="13.35" customHeight="1">
      <c r="N129" s="18"/>
      <c r="O129" s="18"/>
      <c r="P129" s="18"/>
      <c r="Q129" s="18"/>
    </row>
    <row r="130" spans="14:17" ht="14.25">
      <c r="N130" s="18"/>
      <c r="O130" s="18"/>
      <c r="P130" s="18"/>
      <c r="Q130" s="18"/>
    </row>
    <row r="131" spans="14:17" ht="13.35" customHeight="1">
      <c r="N131" s="18"/>
      <c r="O131" s="18"/>
      <c r="P131" s="18"/>
      <c r="Q131" s="18"/>
    </row>
    <row r="132" spans="14:17" ht="13.35" customHeight="1">
      <c r="N132" s="18"/>
      <c r="O132" s="18"/>
      <c r="P132" s="18"/>
      <c r="Q132" s="18"/>
    </row>
    <row r="133" spans="14:17" ht="14.25">
      <c r="N133" s="18"/>
      <c r="O133" s="18"/>
      <c r="P133" s="18"/>
      <c r="Q133" s="18"/>
    </row>
    <row r="134" spans="14:17" ht="13.35" customHeight="1">
      <c r="N134" s="18"/>
      <c r="O134" s="18"/>
      <c r="P134" s="18"/>
      <c r="Q134" s="18"/>
    </row>
    <row r="135" spans="14:17" ht="13.35" customHeight="1">
      <c r="N135" s="18"/>
      <c r="O135" s="18"/>
      <c r="P135" s="18"/>
      <c r="Q135" s="18"/>
    </row>
    <row r="136" spans="14:17" ht="13.35" customHeight="1">
      <c r="N136" s="18"/>
      <c r="O136" s="18"/>
      <c r="P136" s="18"/>
      <c r="Q136" s="18"/>
    </row>
    <row r="137" spans="14:17" ht="13.35" customHeight="1">
      <c r="N137" s="18"/>
      <c r="O137" s="18"/>
      <c r="P137" s="18"/>
      <c r="Q137" s="18"/>
    </row>
    <row r="138" spans="14:17" ht="13.35" customHeight="1">
      <c r="N138" s="18"/>
      <c r="O138" s="18"/>
      <c r="P138" s="18"/>
      <c r="Q138" s="18"/>
    </row>
    <row r="139" spans="14:17" ht="13.35" customHeight="1">
      <c r="N139" s="18"/>
      <c r="O139" s="18"/>
      <c r="P139" s="18"/>
      <c r="Q139" s="18"/>
    </row>
    <row r="140" spans="14:17" ht="13.35" customHeight="1">
      <c r="N140" s="18"/>
      <c r="O140" s="18"/>
      <c r="P140" s="18"/>
      <c r="Q140" s="18"/>
    </row>
    <row r="141" spans="14:17" ht="13.35" customHeight="1">
      <c r="N141" s="18"/>
      <c r="O141" s="18"/>
      <c r="P141" s="18"/>
      <c r="Q141" s="18"/>
    </row>
    <row r="142" spans="14:17" ht="14.25">
      <c r="N142" s="18"/>
      <c r="O142" s="18"/>
      <c r="P142" s="18"/>
      <c r="Q142" s="18"/>
    </row>
    <row r="143" spans="14:17" ht="13.35" customHeight="1">
      <c r="N143" s="18"/>
      <c r="O143" s="18"/>
      <c r="P143" s="18"/>
      <c r="Q143" s="18"/>
    </row>
    <row r="144" spans="14:17" ht="13.35" customHeight="1">
      <c r="N144" s="18"/>
      <c r="O144" s="18"/>
      <c r="P144" s="18"/>
      <c r="Q144" s="18"/>
    </row>
    <row r="145" spans="14:23" ht="13.35" customHeight="1">
      <c r="N145" s="18"/>
      <c r="O145" s="18"/>
      <c r="P145" s="18"/>
      <c r="Q145" s="18"/>
    </row>
    <row r="146" spans="14:23" ht="14.25"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4:23" ht="13.35" customHeight="1"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4:23" ht="13.35" customHeight="1"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4:23" ht="13.35" customHeight="1"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4:23" ht="13.35" customHeight="1"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4:23" ht="13.35" customHeight="1"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4:23" ht="14.25"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4:23" ht="13.35" customHeight="1"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4:23" ht="14.25"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4:23" ht="13.35" customHeight="1"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4:23" ht="13.35" customHeight="1"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4:23" ht="13.35" customHeight="1"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4:23" ht="13.35" customHeight="1"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4:23" ht="13.35" customHeight="1"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4:23" ht="13.35" customHeight="1"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4:23" ht="14.25">
      <c r="N161" s="18"/>
      <c r="O161" s="18"/>
      <c r="P161" s="18"/>
      <c r="Q161" s="18"/>
      <c r="R161" s="18"/>
      <c r="S161" s="18"/>
    </row>
    <row r="162" spans="14:23" ht="13.35" customHeight="1">
      <c r="N162" s="18"/>
      <c r="O162" s="18"/>
      <c r="P162" s="18"/>
      <c r="Q162" s="18"/>
      <c r="R162" s="18"/>
      <c r="S162" s="18"/>
    </row>
    <row r="163" spans="14:23" ht="14.25"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4:23" ht="13.35" customHeight="1"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4:23" ht="13.35" customHeight="1"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4:23" ht="13.35" customHeight="1"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4:23" ht="13.35" customHeight="1"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4:23" ht="13.35" customHeight="1"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4:23" ht="14.25"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4:23" ht="13.35" customHeight="1"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4:23" ht="14.25"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4:23" ht="13.35" customHeight="1"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4:23" ht="13.35" customHeight="1"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4:23" ht="13.35" customHeight="1"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4:23" ht="13.35" customHeight="1"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4:23" ht="13.35" customHeight="1"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4:22" ht="14.25">
      <c r="N177" s="18"/>
      <c r="O177" s="18"/>
      <c r="P177" s="18"/>
      <c r="Q177" s="18"/>
      <c r="R177" s="18"/>
    </row>
    <row r="178" spans="14:22" ht="13.35" customHeight="1">
      <c r="N178" s="18"/>
      <c r="O178" s="18"/>
      <c r="P178" s="18"/>
      <c r="Q178" s="18"/>
      <c r="R178" s="18"/>
    </row>
    <row r="179" spans="14:22" ht="13.35" customHeight="1">
      <c r="N179" s="18"/>
      <c r="O179" s="18"/>
      <c r="P179" s="18"/>
      <c r="Q179" s="18"/>
      <c r="R179" s="18"/>
    </row>
    <row r="180" spans="14:22" ht="14.25"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4:22" ht="13.35" customHeight="1"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4:22" ht="13.35" customHeight="1"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4:22" ht="13.35" customHeight="1"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4:22" ht="14.25">
      <c r="N184" s="18"/>
      <c r="O184" s="18"/>
      <c r="P184" s="18"/>
      <c r="Q184" s="18"/>
    </row>
    <row r="185" spans="14:22" ht="14.25">
      <c r="N185" s="18"/>
      <c r="O185" s="18"/>
      <c r="P185" s="18"/>
      <c r="Q185" s="18"/>
      <c r="R185" s="18"/>
    </row>
    <row r="186" spans="14:22" ht="13.35" customHeight="1">
      <c r="N186" s="18"/>
      <c r="O186" s="18"/>
      <c r="P186" s="18"/>
      <c r="Q186" s="18"/>
      <c r="R186" s="18"/>
    </row>
    <row r="187" spans="14:22" ht="13.35" customHeight="1">
      <c r="N187" s="18"/>
      <c r="O187" s="18"/>
      <c r="P187" s="18"/>
      <c r="Q187" s="18"/>
      <c r="R187" s="18"/>
    </row>
    <row r="188" spans="14:22" ht="13.35" customHeight="1">
      <c r="N188" s="18"/>
      <c r="O188" s="18"/>
      <c r="P188" s="18"/>
      <c r="Q188" s="18"/>
      <c r="R188" s="18"/>
    </row>
    <row r="189" spans="14:22" ht="14.25">
      <c r="N189" s="18"/>
      <c r="O189" s="18"/>
      <c r="P189" s="18"/>
      <c r="Q189" s="18"/>
    </row>
    <row r="190" spans="14:22" ht="13.35" customHeight="1">
      <c r="N190" s="18"/>
      <c r="O190" s="18"/>
      <c r="P190" s="18"/>
      <c r="Q190" s="18"/>
    </row>
    <row r="191" spans="14:22" ht="14.25"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4:22" ht="13.35" customHeight="1"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4:22" ht="13.35" customHeight="1"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4:22" ht="13.35" customHeight="1"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4:22" ht="14.25">
      <c r="N195" s="18"/>
      <c r="O195" s="18"/>
      <c r="P195" s="18"/>
      <c r="Q195" s="18"/>
    </row>
    <row r="196" spans="14:22" ht="13.35" customHeight="1">
      <c r="N196" s="18"/>
      <c r="O196" s="18"/>
      <c r="P196" s="18"/>
      <c r="Q196" s="18"/>
    </row>
    <row r="197" spans="14:22" ht="13.35" customHeight="1">
      <c r="N197" s="18"/>
      <c r="O197" s="18"/>
      <c r="P197" s="18"/>
      <c r="Q197" s="18"/>
    </row>
    <row r="198" spans="14:22" ht="13.35" customHeight="1">
      <c r="N198" s="18"/>
      <c r="O198" s="18"/>
      <c r="P198" s="18"/>
      <c r="Q198" s="18"/>
    </row>
    <row r="199" spans="14:22" ht="13.35" customHeight="1">
      <c r="N199" s="18"/>
      <c r="O199" s="18"/>
      <c r="P199" s="18"/>
      <c r="Q199" s="18"/>
    </row>
    <row r="200" spans="14:22" ht="13.35" customHeight="1">
      <c r="N200" s="18"/>
      <c r="O200" s="18"/>
      <c r="P200" s="18"/>
      <c r="Q200" s="18"/>
    </row>
    <row r="201" spans="14:22" ht="13.35" customHeight="1">
      <c r="N201" s="18"/>
      <c r="O201" s="18"/>
      <c r="P201" s="18"/>
      <c r="Q201" s="18"/>
    </row>
    <row r="202" spans="14:22" ht="13.35" customHeight="1">
      <c r="N202" s="18"/>
      <c r="O202" s="18"/>
      <c r="P202" s="18"/>
      <c r="Q202" s="18"/>
    </row>
    <row r="203" spans="14:22" ht="13.35" customHeight="1">
      <c r="N203" s="18"/>
      <c r="O203" s="18"/>
      <c r="P203" s="18"/>
      <c r="Q203" s="18"/>
    </row>
    <row r="204" spans="14:22" ht="13.35" customHeight="1">
      <c r="N204" s="18"/>
      <c r="O204" s="18"/>
      <c r="P204" s="18"/>
      <c r="Q204" s="18"/>
    </row>
    <row r="205" spans="14:22" ht="13.35" customHeight="1">
      <c r="N205" s="18"/>
      <c r="O205" s="18"/>
      <c r="P205" s="18"/>
      <c r="Q205" s="18"/>
    </row>
    <row r="206" spans="14:22" ht="13.35" customHeight="1">
      <c r="N206" s="18"/>
      <c r="O206" s="18"/>
      <c r="P206" s="18"/>
      <c r="Q206" s="18"/>
    </row>
    <row r="207" spans="14:22" ht="13.35" customHeight="1">
      <c r="N207" s="18"/>
      <c r="O207" s="18"/>
      <c r="P207" s="18"/>
      <c r="Q207" s="18"/>
    </row>
    <row r="208" spans="14:22" ht="13.35" customHeight="1">
      <c r="N208" s="18"/>
      <c r="O208" s="18"/>
      <c r="P208" s="18"/>
      <c r="Q208" s="18"/>
    </row>
    <row r="209" spans="14:17" ht="13.35" customHeight="1">
      <c r="N209" s="18"/>
      <c r="O209" s="18"/>
      <c r="P209" s="18"/>
      <c r="Q209" s="18"/>
    </row>
    <row r="210" spans="14:17" ht="13.35" customHeight="1">
      <c r="N210" s="18"/>
      <c r="O210" s="18"/>
      <c r="P210" s="18"/>
      <c r="Q210" s="18"/>
    </row>
    <row r="211" spans="14:17" ht="13.35" customHeight="1">
      <c r="N211" s="18"/>
      <c r="O211" s="18"/>
      <c r="P211" s="18"/>
      <c r="Q211" s="18"/>
    </row>
    <row r="212" spans="14:17" ht="13.35" customHeight="1">
      <c r="N212" s="18"/>
      <c r="O212" s="18"/>
      <c r="P212" s="18"/>
      <c r="Q212" s="18"/>
    </row>
    <row r="213" spans="14:17" ht="13.35" customHeight="1">
      <c r="N213" s="18"/>
      <c r="O213" s="18"/>
      <c r="P213" s="18"/>
      <c r="Q213" s="18"/>
    </row>
    <row r="214" spans="14:17" ht="13.35" customHeight="1">
      <c r="N214" s="18"/>
      <c r="O214" s="18"/>
      <c r="P214" s="18"/>
      <c r="Q214" s="18"/>
    </row>
    <row r="215" spans="14:17" ht="13.35" customHeight="1">
      <c r="N215" s="18"/>
      <c r="O215" s="18"/>
      <c r="P215" s="18"/>
      <c r="Q215" s="18"/>
    </row>
    <row r="216" spans="14:17" ht="13.35" customHeight="1">
      <c r="N216" s="18"/>
      <c r="O216" s="18"/>
      <c r="P216" s="18"/>
      <c r="Q216" s="18"/>
    </row>
    <row r="217" spans="14:17" ht="13.35" customHeight="1">
      <c r="N217" s="18"/>
      <c r="O217" s="18"/>
      <c r="P217" s="18"/>
      <c r="Q217" s="18"/>
    </row>
    <row r="218" spans="14:17" ht="13.35" customHeight="1">
      <c r="N218" s="18"/>
      <c r="O218" s="18"/>
      <c r="P218" s="18"/>
      <c r="Q218" s="18"/>
    </row>
    <row r="219" spans="14:17" ht="13.35" customHeight="1">
      <c r="N219" s="18"/>
      <c r="O219" s="18"/>
      <c r="P219" s="18"/>
      <c r="Q219" s="18"/>
    </row>
    <row r="220" spans="14:17" ht="13.35" customHeight="1">
      <c r="N220" s="18"/>
      <c r="O220" s="18"/>
      <c r="P220" s="18"/>
      <c r="Q220" s="18"/>
    </row>
    <row r="221" spans="14:17" ht="13.35" customHeight="1">
      <c r="N221" s="18"/>
      <c r="O221" s="18"/>
      <c r="P221" s="18"/>
      <c r="Q221" s="18"/>
    </row>
    <row r="222" spans="14:17" ht="13.35" customHeight="1">
      <c r="N222" s="18"/>
      <c r="O222" s="18"/>
      <c r="P222" s="18"/>
      <c r="Q222" s="18"/>
    </row>
    <row r="223" spans="14:17" ht="13.35" customHeight="1">
      <c r="N223" s="18"/>
      <c r="O223" s="18"/>
      <c r="P223" s="18"/>
      <c r="Q223" s="18"/>
    </row>
    <row r="224" spans="14:17" ht="13.35" customHeight="1">
      <c r="N224" s="18"/>
      <c r="O224" s="18"/>
      <c r="P224" s="18"/>
      <c r="Q224" s="18"/>
    </row>
    <row r="225" spans="14:17" ht="13.35" customHeight="1">
      <c r="N225" s="18"/>
      <c r="O225" s="18"/>
      <c r="P225" s="18"/>
      <c r="Q225" s="18"/>
    </row>
    <row r="226" spans="14:17" ht="13.35" customHeight="1">
      <c r="N226" s="18"/>
      <c r="O226" s="18"/>
      <c r="P226" s="18"/>
      <c r="Q226" s="18"/>
    </row>
    <row r="227" spans="14:17" ht="13.35" customHeight="1">
      <c r="N227" s="18"/>
      <c r="O227" s="18"/>
      <c r="P227" s="18"/>
      <c r="Q227" s="18"/>
    </row>
    <row r="228" spans="14:17" ht="13.35" customHeight="1">
      <c r="N228" s="18"/>
      <c r="O228" s="18"/>
      <c r="P228" s="18"/>
      <c r="Q228" s="18"/>
    </row>
    <row r="229" spans="14:17" ht="13.35" customHeight="1">
      <c r="N229" s="18"/>
      <c r="O229" s="18"/>
      <c r="P229" s="18"/>
      <c r="Q229" s="18"/>
    </row>
    <row r="230" spans="14:17" ht="13.35" customHeight="1">
      <c r="N230" s="18"/>
      <c r="O230" s="18"/>
      <c r="P230" s="18"/>
      <c r="Q230" s="18"/>
    </row>
    <row r="231" spans="14:17" ht="13.35" customHeight="1">
      <c r="N231" s="18"/>
      <c r="O231" s="18"/>
      <c r="P231" s="18"/>
      <c r="Q231" s="18"/>
    </row>
    <row r="232" spans="14:17" ht="13.35" customHeight="1">
      <c r="N232" s="18"/>
      <c r="O232" s="18"/>
      <c r="P232" s="18"/>
      <c r="Q232" s="18"/>
    </row>
    <row r="233" spans="14:17" ht="13.35" customHeight="1">
      <c r="N233" s="18"/>
      <c r="O233" s="18"/>
      <c r="P233" s="18"/>
      <c r="Q233" s="18"/>
    </row>
    <row r="234" spans="14:17" ht="13.35" customHeight="1">
      <c r="N234" s="18"/>
      <c r="O234" s="18"/>
      <c r="P234" s="18"/>
      <c r="Q234" s="18"/>
    </row>
    <row r="235" spans="14:17" ht="13.35" customHeight="1">
      <c r="N235" s="18"/>
      <c r="O235" s="18"/>
      <c r="P235" s="18"/>
      <c r="Q235" s="18"/>
    </row>
    <row r="236" spans="14:17" ht="13.35" customHeight="1">
      <c r="N236" s="18"/>
      <c r="O236" s="18"/>
      <c r="P236" s="18"/>
      <c r="Q236" s="18"/>
    </row>
    <row r="237" spans="14:17" ht="13.35" customHeight="1">
      <c r="N237" s="18"/>
      <c r="O237" s="18"/>
      <c r="P237" s="18"/>
      <c r="Q237" s="18"/>
    </row>
    <row r="238" spans="14:17" ht="13.35" customHeight="1">
      <c r="N238" s="18"/>
      <c r="O238" s="18"/>
      <c r="P238" s="18"/>
      <c r="Q238" s="18"/>
    </row>
    <row r="239" spans="14:17" ht="13.35" customHeight="1">
      <c r="N239" s="18"/>
      <c r="O239" s="18"/>
      <c r="P239" s="18"/>
      <c r="Q239" s="18"/>
    </row>
    <row r="240" spans="14:17" ht="13.35" customHeight="1">
      <c r="N240" s="18"/>
      <c r="O240" s="18"/>
      <c r="P240" s="18"/>
      <c r="Q240" s="18"/>
    </row>
    <row r="241" spans="14:17" ht="13.35" customHeight="1">
      <c r="N241" s="18"/>
      <c r="O241" s="18"/>
      <c r="P241" s="18"/>
      <c r="Q241" s="18"/>
    </row>
    <row r="242" spans="14:17" ht="13.35" customHeight="1">
      <c r="N242" s="18"/>
      <c r="O242" s="18"/>
      <c r="P242" s="18"/>
      <c r="Q242" s="18"/>
    </row>
    <row r="243" spans="14:17" ht="13.35" customHeight="1">
      <c r="N243" s="18"/>
      <c r="O243" s="18"/>
      <c r="P243" s="18"/>
      <c r="Q243" s="18"/>
    </row>
    <row r="244" spans="14:17" ht="13.35" customHeight="1">
      <c r="N244" s="18"/>
      <c r="O244" s="18"/>
      <c r="P244" s="18"/>
      <c r="Q244" s="18"/>
    </row>
    <row r="245" spans="14:17" ht="14.25">
      <c r="N245" s="18"/>
    </row>
    <row r="246" spans="14:17" ht="13.35" customHeight="1">
      <c r="N246" s="18"/>
    </row>
    <row r="247" spans="14:17" ht="14.25"/>
    <row r="248" spans="14:17" ht="13.3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">
    <mergeCell ref="A1:C2"/>
  </mergeCells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workbookViewId="0"/>
  </sheetViews>
  <sheetFormatPr baseColWidth="10" defaultRowHeight="12.95" customHeight="1"/>
  <cols>
    <col min="1" max="1" width="6.375" style="78" customWidth="1"/>
    <col min="2" max="3" width="4.25" style="29" customWidth="1"/>
    <col min="4" max="4" width="4.25" customWidth="1"/>
    <col min="5" max="5" width="8.125" customWidth="1"/>
    <col min="6" max="6" width="22.875" customWidth="1"/>
    <col min="7" max="7" width="1.625" customWidth="1"/>
    <col min="8" max="8" width="22.875" customWidth="1"/>
    <col min="9" max="9" width="2.5" customWidth="1"/>
    <col min="10" max="10" width="22.875" customWidth="1"/>
    <col min="11" max="11" width="2.625" customWidth="1"/>
    <col min="12" max="12" width="1.625" customWidth="1"/>
    <col min="13" max="13" width="2.625" customWidth="1"/>
    <col min="14" max="14" width="22.875" customWidth="1"/>
    <col min="15" max="33" width="10.75" customWidth="1"/>
    <col min="34" max="1024" width="11.875" customWidth="1"/>
  </cols>
  <sheetData>
    <row r="1" spans="1:13" ht="14.25">
      <c r="A1" s="62" t="s">
        <v>237</v>
      </c>
      <c r="B1" s="62"/>
      <c r="C1" s="62"/>
      <c r="D1" s="1"/>
      <c r="E1" s="1"/>
      <c r="F1" s="40" t="s">
        <v>237</v>
      </c>
      <c r="G1" s="21"/>
      <c r="H1" s="1"/>
      <c r="I1" s="1"/>
      <c r="J1" s="1"/>
      <c r="K1" s="21"/>
      <c r="L1" s="21"/>
      <c r="M1" s="1"/>
    </row>
    <row r="2" spans="1:13" ht="14.25">
      <c r="A2" s="62"/>
      <c r="B2" s="62"/>
      <c r="C2" s="62"/>
      <c r="D2" s="1"/>
      <c r="E2" s="1"/>
      <c r="F2" s="5" t="s">
        <v>238</v>
      </c>
      <c r="G2" s="1"/>
      <c r="H2" s="1"/>
      <c r="I2" s="1"/>
      <c r="J2" s="1"/>
      <c r="K2" s="1"/>
      <c r="L2" s="1"/>
      <c r="M2" s="1"/>
    </row>
    <row r="3" spans="1:13" ht="14.25">
      <c r="A3" s="6"/>
      <c r="B3" s="1"/>
      <c r="C3" s="1"/>
      <c r="D3" s="1"/>
      <c r="E3" s="1"/>
      <c r="F3" s="8" t="s">
        <v>239</v>
      </c>
      <c r="G3" s="1"/>
      <c r="H3" s="1"/>
      <c r="I3" s="1"/>
      <c r="J3" s="1"/>
      <c r="K3" s="1"/>
      <c r="L3" s="1"/>
      <c r="M3" s="1"/>
    </row>
    <row r="4" spans="1:13" ht="14.25">
      <c r="A4" s="6"/>
      <c r="B4" s="1"/>
      <c r="C4" s="1"/>
      <c r="D4" s="1"/>
      <c r="E4" s="1"/>
      <c r="F4" s="8" t="s">
        <v>48</v>
      </c>
      <c r="G4" s="1"/>
      <c r="H4" s="1"/>
      <c r="I4" s="1"/>
      <c r="J4" s="1"/>
      <c r="K4" s="1"/>
      <c r="L4" s="1"/>
      <c r="M4" s="1"/>
    </row>
    <row r="5" spans="1:13" ht="12.75" customHeight="1">
      <c r="A5" s="6"/>
      <c r="B5" s="1"/>
      <c r="C5" s="1"/>
      <c r="D5" s="1"/>
      <c r="E5" s="1"/>
      <c r="F5" s="8" t="s">
        <v>231</v>
      </c>
      <c r="G5" s="1"/>
      <c r="H5" s="1"/>
      <c r="I5" s="1"/>
      <c r="J5" s="1"/>
      <c r="K5" s="1"/>
      <c r="L5" s="1"/>
      <c r="M5" s="1"/>
    </row>
    <row r="6" spans="1:13" ht="14.25">
      <c r="A6" s="22"/>
      <c r="B6" s="20"/>
      <c r="C6" s="21"/>
      <c r="D6" s="21"/>
      <c r="E6" s="1"/>
      <c r="F6" s="8" t="s">
        <v>190</v>
      </c>
      <c r="G6" s="1"/>
      <c r="H6" s="1"/>
      <c r="I6" s="1"/>
      <c r="J6" s="1"/>
      <c r="K6" s="21"/>
      <c r="L6" s="21"/>
      <c r="M6" s="1"/>
    </row>
    <row r="7" spans="1:13" ht="12.75" customHeight="1">
      <c r="A7" s="22" t="s">
        <v>233</v>
      </c>
      <c r="B7" s="21"/>
      <c r="C7" s="21"/>
      <c r="D7" s="21"/>
      <c r="E7" s="1"/>
      <c r="F7" s="9" t="s">
        <v>19</v>
      </c>
      <c r="G7" s="1"/>
      <c r="H7" s="1"/>
      <c r="I7" s="1"/>
      <c r="J7" s="1"/>
      <c r="K7" s="1"/>
      <c r="L7" s="1"/>
      <c r="M7" s="1"/>
    </row>
    <row r="8" spans="1:13" ht="14.25">
      <c r="A8" s="23"/>
      <c r="B8" s="1" t="s">
        <v>233</v>
      </c>
      <c r="C8" s="21"/>
      <c r="D8" s="21"/>
      <c r="E8" s="21"/>
      <c r="F8" s="1"/>
      <c r="G8" s="1"/>
      <c r="H8" s="1"/>
      <c r="I8" s="1"/>
      <c r="J8" s="1"/>
      <c r="K8" s="1"/>
      <c r="L8" s="1"/>
      <c r="M8" s="1"/>
    </row>
    <row r="9" spans="1:13" ht="14.25">
      <c r="A9" s="23" t="s">
        <v>93</v>
      </c>
      <c r="B9" s="21"/>
      <c r="C9" s="21"/>
      <c r="D9" s="21"/>
      <c r="E9" s="21"/>
      <c r="F9" s="21"/>
      <c r="G9" s="44"/>
      <c r="H9" s="43"/>
      <c r="I9" s="43"/>
      <c r="J9" s="44"/>
      <c r="K9" s="1"/>
      <c r="L9" s="1"/>
      <c r="M9" s="1"/>
    </row>
    <row r="10" spans="1:13" ht="14.25">
      <c r="A10" s="22"/>
      <c r="B10" s="21"/>
      <c r="C10" s="21"/>
      <c r="D10" s="21"/>
      <c r="E10" s="21"/>
      <c r="F10" s="1"/>
      <c r="G10" s="44"/>
      <c r="H10" s="43"/>
      <c r="I10" s="43"/>
      <c r="J10" s="44"/>
      <c r="K10" s="1"/>
      <c r="L10" s="1"/>
      <c r="M10" s="1"/>
    </row>
    <row r="11" spans="1:13" s="110" customFormat="1" ht="15">
      <c r="A11" s="108" t="s">
        <v>50</v>
      </c>
      <c r="B11" s="109" t="s">
        <v>51</v>
      </c>
      <c r="C11" s="21" t="s">
        <v>52</v>
      </c>
      <c r="D11" s="21" t="s">
        <v>53</v>
      </c>
      <c r="E11" s="21" t="s">
        <v>54</v>
      </c>
      <c r="F11" s="121" t="s">
        <v>55</v>
      </c>
      <c r="G11" s="121"/>
      <c r="H11" s="121"/>
      <c r="I11" s="21"/>
      <c r="J11" s="21" t="s">
        <v>56</v>
      </c>
      <c r="K11" s="21"/>
      <c r="L11" s="21"/>
      <c r="M11" s="21"/>
    </row>
    <row r="12" spans="1:13" ht="14.25">
      <c r="C12" s="1"/>
      <c r="D12" s="1"/>
      <c r="E12" s="1"/>
      <c r="F12" s="27"/>
      <c r="G12" s="27"/>
      <c r="H12" s="27"/>
      <c r="I12" s="1"/>
      <c r="J12" s="1"/>
      <c r="K12" s="1"/>
      <c r="L12" s="1"/>
      <c r="M12" s="1"/>
    </row>
    <row r="13" spans="1:13" s="29" customFormat="1" ht="14.25">
      <c r="A13" s="78">
        <v>0.40972222222222221</v>
      </c>
      <c r="B13" s="29">
        <v>3</v>
      </c>
      <c r="C13" s="11">
        <v>10</v>
      </c>
      <c r="D13" s="11">
        <v>1</v>
      </c>
      <c r="E13" s="11" t="s">
        <v>237</v>
      </c>
      <c r="F13" s="11" t="str">
        <f>F2</f>
        <v>TuS Bothfeld 1</v>
      </c>
      <c r="G13" s="11" t="s">
        <v>59</v>
      </c>
      <c r="H13" s="11" t="str">
        <f>F3</f>
        <v>TuS Bothfeld 2</v>
      </c>
      <c r="I13" s="11"/>
      <c r="J13" s="11" t="str">
        <f>F6</f>
        <v>SCE Gliesmarode</v>
      </c>
      <c r="K13" s="29">
        <v>14</v>
      </c>
      <c r="L13" s="29" t="s">
        <v>60</v>
      </c>
      <c r="M13" s="29">
        <v>32</v>
      </c>
    </row>
    <row r="14" spans="1:13" ht="14.25">
      <c r="A14"/>
      <c r="B14" s="1"/>
      <c r="C14" s="1"/>
      <c r="K14" s="1"/>
      <c r="L14" s="1"/>
      <c r="M14" s="1"/>
    </row>
    <row r="15" spans="1:13" ht="14.25">
      <c r="A15" s="78">
        <v>0.42708333333333337</v>
      </c>
      <c r="B15" s="1">
        <v>4</v>
      </c>
      <c r="C15" s="11">
        <v>10</v>
      </c>
      <c r="D15" s="1">
        <v>2</v>
      </c>
      <c r="E15" s="11" t="s">
        <v>237</v>
      </c>
      <c r="F15" s="27" t="str">
        <f>F4</f>
        <v>TKH</v>
      </c>
      <c r="G15" s="11" t="s">
        <v>59</v>
      </c>
      <c r="H15" s="27" t="str">
        <f>F5</f>
        <v>TuS Halden-Herbeck</v>
      </c>
      <c r="I15" s="1"/>
      <c r="J15" s="1" t="str">
        <f>F7</f>
        <v>TuS Spenge</v>
      </c>
      <c r="K15" s="1">
        <v>28</v>
      </c>
      <c r="L15" s="29" t="s">
        <v>60</v>
      </c>
      <c r="M15" s="1">
        <v>16</v>
      </c>
    </row>
    <row r="16" spans="1:13" ht="14.25">
      <c r="A16"/>
      <c r="B16"/>
      <c r="C16" s="1"/>
      <c r="K16" s="1"/>
      <c r="L16" s="1"/>
      <c r="M16" s="1"/>
    </row>
    <row r="17" spans="1:13" ht="14.25">
      <c r="A17" s="78">
        <v>0.44444444444444448</v>
      </c>
      <c r="B17" s="1">
        <v>5</v>
      </c>
      <c r="C17" s="1">
        <v>9</v>
      </c>
      <c r="D17" s="1">
        <v>3</v>
      </c>
      <c r="E17" s="11" t="s">
        <v>237</v>
      </c>
      <c r="F17" s="27" t="str">
        <f>F6</f>
        <v>SCE Gliesmarode</v>
      </c>
      <c r="G17" s="11" t="s">
        <v>59</v>
      </c>
      <c r="H17" s="27" t="str">
        <f>F7</f>
        <v>TuS Spenge</v>
      </c>
      <c r="I17" s="1"/>
      <c r="J17" s="1" t="str">
        <f>F2</f>
        <v>TuS Bothfeld 1</v>
      </c>
      <c r="K17" s="1">
        <v>23</v>
      </c>
      <c r="L17" s="29" t="s">
        <v>60</v>
      </c>
      <c r="M17" s="1">
        <v>25</v>
      </c>
    </row>
    <row r="18" spans="1:13" ht="14.25">
      <c r="A18"/>
      <c r="B18"/>
      <c r="C18" s="1">
        <v>10</v>
      </c>
      <c r="D18" s="1">
        <v>4</v>
      </c>
      <c r="E18" s="11" t="s">
        <v>237</v>
      </c>
      <c r="F18" s="27" t="str">
        <f>F3</f>
        <v>TuS Bothfeld 2</v>
      </c>
      <c r="G18" s="11" t="s">
        <v>59</v>
      </c>
      <c r="H18" s="27" t="str">
        <f>F4</f>
        <v>TKH</v>
      </c>
      <c r="I18" s="1"/>
      <c r="J18" s="1" t="str">
        <f>F5</f>
        <v>TuS Halden-Herbeck</v>
      </c>
      <c r="K18" s="1">
        <v>29</v>
      </c>
      <c r="L18" s="29" t="s">
        <v>60</v>
      </c>
      <c r="M18" s="1">
        <v>16</v>
      </c>
    </row>
    <row r="19" spans="1:13" ht="14.25">
      <c r="A19"/>
      <c r="B19" s="1"/>
      <c r="C19" s="1"/>
      <c r="K19" s="1"/>
      <c r="L19" s="1"/>
      <c r="M19" s="1"/>
    </row>
    <row r="20" spans="1:13" ht="14.25">
      <c r="A20" s="78">
        <v>0.46180555555555552</v>
      </c>
      <c r="B20" s="1">
        <v>6</v>
      </c>
      <c r="C20" s="1">
        <v>9</v>
      </c>
      <c r="D20" s="1">
        <v>5</v>
      </c>
      <c r="E20" s="11" t="s">
        <v>237</v>
      </c>
      <c r="F20" s="1" t="str">
        <f>F2</f>
        <v>TuS Bothfeld 1</v>
      </c>
      <c r="G20" s="11" t="s">
        <v>59</v>
      </c>
      <c r="H20" s="1" t="str">
        <f>F7</f>
        <v>TuS Spenge</v>
      </c>
      <c r="I20" s="1"/>
      <c r="J20" s="1" t="str">
        <f>F4</f>
        <v>TKH</v>
      </c>
      <c r="K20" s="1">
        <v>20</v>
      </c>
      <c r="L20" s="29" t="s">
        <v>60</v>
      </c>
      <c r="M20" s="1">
        <v>32</v>
      </c>
    </row>
    <row r="21" spans="1:13" ht="14.25">
      <c r="A21"/>
      <c r="B21"/>
      <c r="C21" s="1">
        <v>10</v>
      </c>
      <c r="D21" s="1">
        <v>6</v>
      </c>
      <c r="E21" s="11" t="s">
        <v>237</v>
      </c>
      <c r="F21" s="1" t="str">
        <f>F5</f>
        <v>TuS Halden-Herbeck</v>
      </c>
      <c r="G21" s="11" t="s">
        <v>59</v>
      </c>
      <c r="H21" s="1" t="str">
        <f>F6</f>
        <v>SCE Gliesmarode</v>
      </c>
      <c r="I21" s="1"/>
      <c r="J21" s="1" t="str">
        <f>F3</f>
        <v>TuS Bothfeld 2</v>
      </c>
      <c r="K21" s="1">
        <v>25</v>
      </c>
      <c r="L21" s="29" t="s">
        <v>60</v>
      </c>
      <c r="M21" s="1">
        <v>26</v>
      </c>
    </row>
    <row r="22" spans="1:13" ht="14.25">
      <c r="A22"/>
      <c r="B22" s="1"/>
      <c r="C22" s="1"/>
      <c r="D22" s="1"/>
      <c r="E22" s="1"/>
      <c r="F22" s="27"/>
      <c r="G22" s="27"/>
      <c r="H22" s="27"/>
      <c r="I22" s="1"/>
      <c r="J22" s="1"/>
      <c r="K22" s="1"/>
      <c r="L22" s="1"/>
      <c r="M22" s="1"/>
    </row>
    <row r="23" spans="1:13" ht="14.25">
      <c r="A23" s="78">
        <v>0.47916666666666663</v>
      </c>
      <c r="B23" s="1">
        <v>7</v>
      </c>
      <c r="C23" s="1">
        <v>9</v>
      </c>
      <c r="D23" s="1">
        <v>7</v>
      </c>
      <c r="E23" s="11" t="s">
        <v>237</v>
      </c>
      <c r="F23" s="1" t="str">
        <f>F2</f>
        <v>TuS Bothfeld 1</v>
      </c>
      <c r="G23" s="11" t="s">
        <v>59</v>
      </c>
      <c r="H23" s="1" t="str">
        <f>F4</f>
        <v>TKH</v>
      </c>
      <c r="I23" s="1"/>
      <c r="J23" s="1" t="str">
        <f>F5</f>
        <v>TuS Halden-Herbeck</v>
      </c>
      <c r="K23" s="1">
        <v>13</v>
      </c>
      <c r="L23" s="29" t="s">
        <v>60</v>
      </c>
      <c r="M23" s="1">
        <v>37</v>
      </c>
    </row>
    <row r="24" spans="1:13" ht="14.25">
      <c r="A24"/>
      <c r="B24" s="1"/>
      <c r="C24" s="1">
        <v>10</v>
      </c>
      <c r="D24" s="1">
        <v>8</v>
      </c>
      <c r="E24" s="11" t="s">
        <v>237</v>
      </c>
      <c r="F24" s="27" t="str">
        <f>F3</f>
        <v>TuS Bothfeld 2</v>
      </c>
      <c r="G24" s="11" t="s">
        <v>59</v>
      </c>
      <c r="H24" s="27" t="str">
        <f>F6</f>
        <v>SCE Gliesmarode</v>
      </c>
      <c r="I24" s="1"/>
      <c r="J24" s="1" t="str">
        <f>F7</f>
        <v>TuS Spenge</v>
      </c>
      <c r="K24" s="1">
        <v>26</v>
      </c>
      <c r="L24" s="29" t="s">
        <v>60</v>
      </c>
      <c r="M24" s="1">
        <v>18</v>
      </c>
    </row>
    <row r="25" spans="1:13" ht="14.25">
      <c r="A2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25">
      <c r="A26" s="78">
        <v>0.49652777777777773</v>
      </c>
      <c r="B26" s="1">
        <v>8</v>
      </c>
      <c r="C26" s="1">
        <v>10</v>
      </c>
      <c r="D26" s="1">
        <v>9</v>
      </c>
      <c r="E26" s="11" t="s">
        <v>237</v>
      </c>
      <c r="F26" s="27" t="str">
        <f>F5</f>
        <v>TuS Halden-Herbeck</v>
      </c>
      <c r="G26" s="11" t="s">
        <v>59</v>
      </c>
      <c r="H26" s="27" t="str">
        <f>F7</f>
        <v>TuS Spenge</v>
      </c>
      <c r="I26" s="1"/>
      <c r="J26" s="1" t="str">
        <f>F2</f>
        <v>TuS Bothfeld 1</v>
      </c>
      <c r="K26" s="1">
        <v>23</v>
      </c>
      <c r="L26" s="29" t="s">
        <v>60</v>
      </c>
      <c r="M26" s="1">
        <v>26</v>
      </c>
    </row>
    <row r="27" spans="1:13" ht="14.25">
      <c r="A2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4.25">
      <c r="A28" s="78">
        <v>0.51388888888888884</v>
      </c>
      <c r="B28" s="1">
        <v>9</v>
      </c>
      <c r="C28" s="1">
        <v>10</v>
      </c>
      <c r="D28" s="1">
        <v>10</v>
      </c>
      <c r="E28" s="11" t="s">
        <v>237</v>
      </c>
      <c r="F28" s="27" t="str">
        <f>F4</f>
        <v>TKH</v>
      </c>
      <c r="G28" s="11" t="s">
        <v>59</v>
      </c>
      <c r="H28" s="27" t="str">
        <f>F6</f>
        <v>SCE Gliesmarode</v>
      </c>
      <c r="I28" s="1"/>
      <c r="J28" s="1" t="str">
        <f>F7</f>
        <v>TuS Spenge</v>
      </c>
      <c r="K28" s="1">
        <v>31</v>
      </c>
      <c r="L28" s="29" t="s">
        <v>60</v>
      </c>
      <c r="M28" s="1">
        <v>14</v>
      </c>
    </row>
    <row r="29" spans="1:13" ht="14.25">
      <c r="A29"/>
      <c r="B29" s="1"/>
      <c r="C29" s="1"/>
      <c r="K29" s="1"/>
      <c r="L29" s="1"/>
      <c r="M29" s="1"/>
    </row>
    <row r="30" spans="1:13" ht="14.25">
      <c r="A30" s="78">
        <v>0.53125</v>
      </c>
      <c r="B30" s="1">
        <v>10</v>
      </c>
      <c r="C30" s="1">
        <v>9</v>
      </c>
      <c r="D30" s="1">
        <v>11</v>
      </c>
      <c r="E30" s="11" t="s">
        <v>237</v>
      </c>
      <c r="F30" s="1" t="str">
        <f>F2</f>
        <v>TuS Bothfeld 1</v>
      </c>
      <c r="G30" s="11" t="s">
        <v>59</v>
      </c>
      <c r="H30" s="1" t="str">
        <f>F5</f>
        <v>TuS Halden-Herbeck</v>
      </c>
      <c r="I30" s="1"/>
      <c r="J30" s="1" t="str">
        <f>F4</f>
        <v>TKH</v>
      </c>
      <c r="K30" s="1">
        <v>24</v>
      </c>
      <c r="L30" s="29" t="s">
        <v>60</v>
      </c>
      <c r="M30" s="1">
        <v>35</v>
      </c>
    </row>
    <row r="31" spans="1:13" ht="14.25">
      <c r="A31"/>
      <c r="B31"/>
      <c r="C31" s="1">
        <v>10</v>
      </c>
      <c r="D31" s="1">
        <v>12</v>
      </c>
      <c r="E31" s="11" t="s">
        <v>237</v>
      </c>
      <c r="F31" s="1" t="str">
        <f>F3</f>
        <v>TuS Bothfeld 2</v>
      </c>
      <c r="G31" s="11" t="s">
        <v>59</v>
      </c>
      <c r="H31" s="1" t="str">
        <f>F7</f>
        <v>TuS Spenge</v>
      </c>
      <c r="I31" s="1"/>
      <c r="J31" s="1" t="str">
        <f>F6</f>
        <v>SCE Gliesmarode</v>
      </c>
      <c r="K31" s="1">
        <v>25</v>
      </c>
      <c r="L31" s="29" t="s">
        <v>60</v>
      </c>
      <c r="M31" s="1">
        <v>25</v>
      </c>
    </row>
    <row r="32" spans="1:13" ht="14.25">
      <c r="A3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>
      <c r="A33" s="78">
        <v>0.54861111111111105</v>
      </c>
      <c r="B33" s="1">
        <v>11</v>
      </c>
      <c r="C33" s="1">
        <v>9</v>
      </c>
      <c r="D33" s="1">
        <v>13</v>
      </c>
      <c r="E33" s="11" t="s">
        <v>237</v>
      </c>
      <c r="F33" s="51" t="str">
        <f>F2</f>
        <v>TuS Bothfeld 1</v>
      </c>
      <c r="G33" s="11" t="s">
        <v>59</v>
      </c>
      <c r="H33" s="1" t="str">
        <f>F6</f>
        <v>SCE Gliesmarode</v>
      </c>
      <c r="I33" s="1"/>
      <c r="J33" s="1" t="str">
        <f>F5</f>
        <v>TuS Halden-Herbeck</v>
      </c>
      <c r="K33" s="1">
        <v>18</v>
      </c>
      <c r="L33" s="29" t="s">
        <v>60</v>
      </c>
      <c r="M33" s="1">
        <v>39</v>
      </c>
    </row>
    <row r="34" spans="1:13" ht="14.25">
      <c r="A34"/>
      <c r="B34" s="1"/>
      <c r="C34" s="1">
        <v>10</v>
      </c>
      <c r="D34" s="1">
        <v>14</v>
      </c>
      <c r="E34" s="11" t="s">
        <v>237</v>
      </c>
      <c r="F34" s="1" t="str">
        <f>F4</f>
        <v>TKH</v>
      </c>
      <c r="G34" s="11" t="s">
        <v>59</v>
      </c>
      <c r="H34" s="1" t="str">
        <f>F7</f>
        <v>TuS Spenge</v>
      </c>
      <c r="I34" s="1"/>
      <c r="J34" s="1" t="str">
        <f>F3</f>
        <v>TuS Bothfeld 2</v>
      </c>
      <c r="K34" s="1">
        <v>24</v>
      </c>
      <c r="L34" s="29" t="s">
        <v>60</v>
      </c>
      <c r="M34" s="1">
        <v>28</v>
      </c>
    </row>
    <row r="35" spans="1:13" ht="14.25">
      <c r="A35"/>
      <c r="B35" s="1"/>
      <c r="C35" s="1"/>
      <c r="D35" s="1"/>
      <c r="E35" s="51"/>
      <c r="F35" s="111"/>
      <c r="G35" s="51"/>
      <c r="H35" s="1"/>
      <c r="I35" s="1"/>
      <c r="J35" s="1"/>
      <c r="K35" s="1"/>
      <c r="L35" s="1"/>
      <c r="M35" s="1"/>
    </row>
    <row r="36" spans="1:13" ht="14.25">
      <c r="A36" s="78">
        <v>0.56597222222222221</v>
      </c>
      <c r="B36" s="1">
        <v>12</v>
      </c>
      <c r="C36" s="1">
        <v>10</v>
      </c>
      <c r="D36" s="1">
        <v>15</v>
      </c>
      <c r="E36" s="11" t="s">
        <v>237</v>
      </c>
      <c r="F36" s="27" t="str">
        <f>F3</f>
        <v>TuS Bothfeld 2</v>
      </c>
      <c r="G36" s="11" t="s">
        <v>59</v>
      </c>
      <c r="H36" s="1" t="str">
        <f>F5</f>
        <v>TuS Halden-Herbeck</v>
      </c>
      <c r="I36" s="1"/>
      <c r="J36" s="1" t="str">
        <f>F4</f>
        <v>TKH</v>
      </c>
      <c r="K36" s="1">
        <v>35</v>
      </c>
      <c r="L36" s="29" t="s">
        <v>60</v>
      </c>
      <c r="M36" s="1">
        <v>8</v>
      </c>
    </row>
    <row r="37" spans="1:13" ht="14.25">
      <c r="B37" s="1"/>
      <c r="C37" s="1"/>
      <c r="D37" s="1"/>
      <c r="E37" s="51"/>
      <c r="F37" s="88"/>
      <c r="G37" s="51"/>
      <c r="H37" s="1"/>
      <c r="I37" s="1"/>
      <c r="J37" s="1"/>
      <c r="K37" s="1"/>
      <c r="L37" s="1"/>
      <c r="M37" s="1"/>
    </row>
    <row r="38" spans="1:13" ht="14.25">
      <c r="B38" s="1"/>
      <c r="C38" s="1"/>
      <c r="D38" s="1"/>
      <c r="E38" s="51"/>
      <c r="F38" s="112"/>
      <c r="G38" s="51"/>
      <c r="H38" s="1"/>
      <c r="I38" s="1"/>
      <c r="J38" s="1"/>
      <c r="K38" s="1"/>
      <c r="L38" s="1"/>
      <c r="M38" s="1"/>
    </row>
    <row r="39" spans="1:13" ht="15">
      <c r="A39" s="6"/>
      <c r="E39" s="113"/>
      <c r="F39" s="114" t="s">
        <v>240</v>
      </c>
      <c r="G39" s="115"/>
    </row>
    <row r="40" spans="1:13" ht="14.25">
      <c r="A40" s="71"/>
      <c r="E40" s="116"/>
      <c r="F40" s="29"/>
      <c r="G40" s="117"/>
    </row>
    <row r="41" spans="1:13" ht="14.25">
      <c r="A41" s="6"/>
      <c r="E41" s="116">
        <v>1</v>
      </c>
      <c r="F41" s="29" t="s">
        <v>239</v>
      </c>
      <c r="G41" s="117"/>
    </row>
    <row r="42" spans="1:13" ht="14.25">
      <c r="A42" s="71"/>
      <c r="E42" s="116">
        <v>2</v>
      </c>
      <c r="F42" s="29" t="s">
        <v>19</v>
      </c>
      <c r="G42" s="117"/>
    </row>
    <row r="43" spans="1:13" ht="14.25">
      <c r="A43" s="6"/>
      <c r="E43" s="116">
        <v>3</v>
      </c>
      <c r="F43" s="29" t="s">
        <v>48</v>
      </c>
      <c r="G43" s="117"/>
    </row>
    <row r="44" spans="1:13" ht="14.25">
      <c r="E44" s="116">
        <v>4</v>
      </c>
      <c r="F44" s="29" t="s">
        <v>190</v>
      </c>
      <c r="G44" s="117"/>
    </row>
    <row r="45" spans="1:13" ht="14.25">
      <c r="E45" s="116">
        <v>5</v>
      </c>
      <c r="F45" s="29" t="s">
        <v>231</v>
      </c>
      <c r="G45" s="117"/>
    </row>
    <row r="46" spans="1:13" ht="14.25">
      <c r="E46" s="118">
        <v>6</v>
      </c>
      <c r="F46" s="119" t="s">
        <v>238</v>
      </c>
      <c r="G46" s="120"/>
    </row>
    <row r="47" spans="1:13" ht="14.25"/>
    <row r="48" spans="1:13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2.75" customHeight="1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4.25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4.25"/>
    <row r="290" ht="12.75" customHeight="1"/>
    <row r="291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2">
    <mergeCell ref="A1:C2"/>
    <mergeCell ref="F11:H11"/>
  </mergeCells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workbookViewId="0"/>
  </sheetViews>
  <sheetFormatPr baseColWidth="10" defaultRowHeight="18.95" customHeight="1"/>
  <cols>
    <col min="1" max="1" width="8.75" style="185" customWidth="1"/>
    <col min="2" max="2" width="5.375" style="186" customWidth="1"/>
    <col min="3" max="3" width="7.375" style="130" customWidth="1"/>
    <col min="4" max="4" width="11.875" style="130" customWidth="1"/>
    <col min="5" max="5" width="26.625" style="131" customWidth="1"/>
    <col min="6" max="6" width="2.625" style="130" customWidth="1"/>
    <col min="7" max="7" width="26.625" style="131" customWidth="1"/>
    <col min="8" max="8" width="2.5" style="130" customWidth="1"/>
    <col min="9" max="9" width="26.625" style="130" customWidth="1"/>
    <col min="10" max="10" width="0.5" style="130" customWidth="1"/>
    <col min="11" max="11" width="11.875" style="130" customWidth="1"/>
    <col min="12" max="16" width="11.875" style="131" customWidth="1"/>
    <col min="17" max="1024" width="11.875" style="130" customWidth="1"/>
  </cols>
  <sheetData>
    <row r="1" spans="1:256" ht="21" customHeight="1">
      <c r="A1" s="122" t="s">
        <v>57</v>
      </c>
      <c r="B1" s="123">
        <v>1</v>
      </c>
      <c r="C1" s="124">
        <v>1</v>
      </c>
      <c r="D1" s="125" t="s">
        <v>181</v>
      </c>
      <c r="E1" s="126" t="s">
        <v>47</v>
      </c>
      <c r="F1" s="127" t="s">
        <v>59</v>
      </c>
      <c r="G1" s="127" t="s">
        <v>184</v>
      </c>
      <c r="H1" s="128"/>
      <c r="I1" s="128" t="s">
        <v>20</v>
      </c>
      <c r="J1" s="129"/>
    </row>
    <row r="2" spans="1:256" ht="21" customHeight="1">
      <c r="A2" s="132"/>
      <c r="B2" s="133"/>
      <c r="C2" s="124">
        <v>2</v>
      </c>
      <c r="D2" s="125" t="s">
        <v>181</v>
      </c>
      <c r="E2" s="126" t="s">
        <v>45</v>
      </c>
      <c r="F2" s="127" t="s">
        <v>59</v>
      </c>
      <c r="G2" s="127" t="s">
        <v>187</v>
      </c>
      <c r="H2" s="128"/>
      <c r="I2" s="128" t="s">
        <v>20</v>
      </c>
      <c r="J2" s="129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</row>
    <row r="3" spans="1:256" ht="21" customHeight="1">
      <c r="A3" s="132"/>
      <c r="B3" s="133"/>
      <c r="C3" s="124">
        <v>3</v>
      </c>
      <c r="D3" s="125" t="s">
        <v>181</v>
      </c>
      <c r="E3" s="126" t="s">
        <v>182</v>
      </c>
      <c r="F3" s="127" t="s">
        <v>59</v>
      </c>
      <c r="G3" s="127" t="s">
        <v>19</v>
      </c>
      <c r="H3" s="128"/>
      <c r="I3" s="128" t="s">
        <v>15</v>
      </c>
      <c r="J3" s="129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</row>
    <row r="4" spans="1:256" ht="21" customHeight="1">
      <c r="A4" s="132"/>
      <c r="B4" s="133"/>
      <c r="C4" s="124">
        <v>4</v>
      </c>
      <c r="D4" s="125" t="s">
        <v>181</v>
      </c>
      <c r="E4" s="126" t="s">
        <v>8</v>
      </c>
      <c r="F4" s="127" t="s">
        <v>59</v>
      </c>
      <c r="G4" s="127" t="s">
        <v>36</v>
      </c>
      <c r="H4" s="128"/>
      <c r="I4" s="128" t="s">
        <v>15</v>
      </c>
      <c r="J4" s="129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</row>
    <row r="5" spans="1:256" ht="21" customHeight="1">
      <c r="A5" s="134"/>
      <c r="B5" s="135"/>
      <c r="C5" s="136">
        <v>5</v>
      </c>
      <c r="D5" s="137" t="s">
        <v>0</v>
      </c>
      <c r="E5" s="138" t="s">
        <v>5</v>
      </c>
      <c r="F5" s="139" t="s">
        <v>59</v>
      </c>
      <c r="G5" s="139" t="s">
        <v>9</v>
      </c>
      <c r="H5" s="140"/>
      <c r="I5" s="140" t="s">
        <v>21</v>
      </c>
      <c r="J5" s="129"/>
      <c r="L5"/>
      <c r="M5"/>
      <c r="N5"/>
      <c r="O5"/>
      <c r="P5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</row>
    <row r="6" spans="1:256" ht="21" customHeight="1">
      <c r="A6" s="134"/>
      <c r="B6" s="135"/>
      <c r="C6" s="136">
        <v>6</v>
      </c>
      <c r="D6" s="137" t="s">
        <v>0</v>
      </c>
      <c r="E6" s="138" t="s">
        <v>13</v>
      </c>
      <c r="F6" s="139" t="s">
        <v>59</v>
      </c>
      <c r="G6" s="139" t="s">
        <v>17</v>
      </c>
      <c r="H6" s="140"/>
      <c r="I6" s="140" t="s">
        <v>21</v>
      </c>
      <c r="J6" s="129"/>
      <c r="L6"/>
      <c r="M6"/>
      <c r="N6"/>
      <c r="O6"/>
      <c r="P6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1"/>
    </row>
    <row r="7" spans="1:256" ht="21" customHeight="1">
      <c r="A7" s="134"/>
      <c r="B7" s="135"/>
      <c r="C7" s="136">
        <v>7</v>
      </c>
      <c r="D7" s="137" t="s">
        <v>0</v>
      </c>
      <c r="E7" s="138" t="s">
        <v>6</v>
      </c>
      <c r="F7" s="139" t="s">
        <v>59</v>
      </c>
      <c r="G7" s="139" t="s">
        <v>10</v>
      </c>
      <c r="H7" s="140"/>
      <c r="I7" s="140" t="s">
        <v>22</v>
      </c>
      <c r="J7" s="129"/>
      <c r="L7"/>
      <c r="M7"/>
      <c r="N7"/>
      <c r="O7"/>
      <c r="P7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</row>
    <row r="8" spans="1:256" ht="21" customHeight="1">
      <c r="A8" s="134"/>
      <c r="B8" s="135"/>
      <c r="C8" s="136">
        <v>8</v>
      </c>
      <c r="D8" s="137" t="s">
        <v>0</v>
      </c>
      <c r="E8" s="138" t="s">
        <v>241</v>
      </c>
      <c r="F8" s="139" t="s">
        <v>59</v>
      </c>
      <c r="G8" s="139" t="s">
        <v>18</v>
      </c>
      <c r="H8" s="140"/>
      <c r="I8" s="140" t="s">
        <v>22</v>
      </c>
      <c r="J8" s="129"/>
      <c r="L8"/>
      <c r="M8"/>
      <c r="N8"/>
      <c r="O8"/>
      <c r="P8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</row>
    <row r="9" spans="1:256" ht="21" customHeight="1">
      <c r="A9" s="141"/>
      <c r="B9" s="142"/>
      <c r="C9" s="143">
        <v>9</v>
      </c>
      <c r="D9" s="144" t="s">
        <v>242</v>
      </c>
      <c r="E9" s="145"/>
      <c r="F9" s="146"/>
      <c r="G9" s="146"/>
      <c r="H9" s="147"/>
      <c r="I9" s="147"/>
      <c r="J9" s="129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</row>
    <row r="10" spans="1:256" ht="21" customHeight="1">
      <c r="A10" s="148"/>
      <c r="B10" s="149"/>
      <c r="C10" s="143">
        <v>10</v>
      </c>
      <c r="D10" s="144" t="s">
        <v>242</v>
      </c>
      <c r="E10" s="145"/>
      <c r="F10" s="146"/>
      <c r="G10" s="146"/>
      <c r="H10" s="147"/>
      <c r="I10" s="147"/>
      <c r="J10" s="129"/>
      <c r="L10"/>
      <c r="M10"/>
      <c r="N10"/>
      <c r="O10"/>
      <c r="P10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</row>
    <row r="11" spans="1:256" ht="21" customHeight="1">
      <c r="A11" s="150"/>
      <c r="B11" s="151"/>
      <c r="C11" s="152"/>
      <c r="D11" s="152"/>
      <c r="E11" s="151"/>
      <c r="F11" s="152"/>
      <c r="G11" s="151"/>
      <c r="H11" s="152"/>
      <c r="I11" s="152"/>
      <c r="L11"/>
      <c r="M11"/>
      <c r="N11"/>
      <c r="O11"/>
      <c r="P1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</row>
    <row r="12" spans="1:256" ht="21" customHeight="1">
      <c r="A12" s="122" t="s">
        <v>62</v>
      </c>
      <c r="B12" s="123">
        <v>2</v>
      </c>
      <c r="C12" s="124">
        <v>1</v>
      </c>
      <c r="D12" s="125" t="s">
        <v>181</v>
      </c>
      <c r="E12" s="126" t="s">
        <v>183</v>
      </c>
      <c r="F12" s="127" t="s">
        <v>59</v>
      </c>
      <c r="G12" s="127" t="s">
        <v>185</v>
      </c>
      <c r="H12" s="128"/>
      <c r="I12" s="128" t="s">
        <v>22</v>
      </c>
      <c r="J12" s="129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</row>
    <row r="13" spans="1:256" ht="21" customHeight="1">
      <c r="A13" s="132"/>
      <c r="B13" s="133"/>
      <c r="C13" s="124">
        <v>2</v>
      </c>
      <c r="D13" s="125" t="s">
        <v>181</v>
      </c>
      <c r="E13" s="126" t="s">
        <v>186</v>
      </c>
      <c r="F13" s="127" t="s">
        <v>59</v>
      </c>
      <c r="G13" s="127" t="s">
        <v>188</v>
      </c>
      <c r="H13" s="128"/>
      <c r="I13" s="128" t="s">
        <v>22</v>
      </c>
      <c r="J13" s="129"/>
      <c r="L13"/>
      <c r="M13"/>
      <c r="N13"/>
      <c r="O13"/>
      <c r="P13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</row>
    <row r="14" spans="1:256" ht="21" customHeight="1">
      <c r="A14" s="132"/>
      <c r="B14" s="133"/>
      <c r="C14" s="124">
        <v>3</v>
      </c>
      <c r="D14" s="125" t="s">
        <v>181</v>
      </c>
      <c r="E14" s="126" t="s">
        <v>189</v>
      </c>
      <c r="F14" s="127" t="s">
        <v>59</v>
      </c>
      <c r="G14" s="127" t="s">
        <v>13</v>
      </c>
      <c r="H14" s="128"/>
      <c r="I14" s="128" t="s">
        <v>46</v>
      </c>
      <c r="J14" s="129"/>
      <c r="L14"/>
      <c r="M14"/>
      <c r="N14"/>
      <c r="O14"/>
      <c r="P14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</row>
    <row r="15" spans="1:256" ht="21" customHeight="1">
      <c r="A15" s="132"/>
      <c r="B15" s="133"/>
      <c r="C15" s="124">
        <v>4</v>
      </c>
      <c r="D15" s="125" t="s">
        <v>181</v>
      </c>
      <c r="E15" s="126" t="s">
        <v>33</v>
      </c>
      <c r="F15" s="127" t="s">
        <v>59</v>
      </c>
      <c r="G15" s="127" t="s">
        <v>193</v>
      </c>
      <c r="H15" s="128"/>
      <c r="I15" s="128" t="s">
        <v>46</v>
      </c>
      <c r="J15" s="129"/>
      <c r="L15"/>
      <c r="M15"/>
      <c r="N15"/>
      <c r="O15"/>
      <c r="P15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</row>
    <row r="16" spans="1:256" ht="21" customHeight="1">
      <c r="A16" s="134"/>
      <c r="B16" s="135"/>
      <c r="C16" s="136">
        <v>5</v>
      </c>
      <c r="D16" s="137" t="s">
        <v>0</v>
      </c>
      <c r="E16" s="138" t="s">
        <v>7</v>
      </c>
      <c r="F16" s="139" t="s">
        <v>59</v>
      </c>
      <c r="G16" s="139" t="s">
        <v>11</v>
      </c>
      <c r="H16" s="140"/>
      <c r="I16" s="140" t="s">
        <v>23</v>
      </c>
      <c r="J16" s="129"/>
      <c r="L16"/>
      <c r="M16"/>
      <c r="N16"/>
      <c r="O16"/>
      <c r="P16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</row>
    <row r="17" spans="1:256" ht="21" customHeight="1">
      <c r="A17" s="134"/>
      <c r="B17" s="135"/>
      <c r="C17" s="136">
        <v>6</v>
      </c>
      <c r="D17" s="137" t="s">
        <v>0</v>
      </c>
      <c r="E17" s="138" t="s">
        <v>15</v>
      </c>
      <c r="F17" s="139" t="s">
        <v>59</v>
      </c>
      <c r="G17" s="139" t="s">
        <v>19</v>
      </c>
      <c r="H17" s="140"/>
      <c r="I17" s="140" t="s">
        <v>23</v>
      </c>
      <c r="J17" s="129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</row>
    <row r="18" spans="1:256" ht="21" customHeight="1">
      <c r="A18" s="134"/>
      <c r="B18" s="135"/>
      <c r="C18" s="136">
        <v>7</v>
      </c>
      <c r="D18" s="137" t="s">
        <v>0</v>
      </c>
      <c r="E18" s="138" t="s">
        <v>8</v>
      </c>
      <c r="F18" s="139" t="s">
        <v>59</v>
      </c>
      <c r="G18" s="139" t="s">
        <v>12</v>
      </c>
      <c r="H18" s="140"/>
      <c r="I18" s="140" t="s">
        <v>24</v>
      </c>
      <c r="J18" s="129"/>
      <c r="L18"/>
      <c r="M18"/>
      <c r="N18"/>
      <c r="O18"/>
      <c r="P18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</row>
    <row r="19" spans="1:256" ht="21" customHeight="1">
      <c r="A19" s="134"/>
      <c r="B19" s="135"/>
      <c r="C19" s="136">
        <v>8</v>
      </c>
      <c r="D19" s="137" t="s">
        <v>0</v>
      </c>
      <c r="E19" s="138" t="s">
        <v>16</v>
      </c>
      <c r="F19" s="139" t="s">
        <v>59</v>
      </c>
      <c r="G19" s="139" t="s">
        <v>20</v>
      </c>
      <c r="H19" s="140"/>
      <c r="I19" s="140" t="s">
        <v>24</v>
      </c>
      <c r="J19" s="129"/>
      <c r="L19"/>
      <c r="M19"/>
      <c r="N19"/>
      <c r="O19"/>
      <c r="P19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31"/>
    </row>
    <row r="20" spans="1:256" ht="21" customHeight="1">
      <c r="A20" s="141"/>
      <c r="B20" s="142"/>
      <c r="C20" s="143">
        <v>9</v>
      </c>
      <c r="D20" s="144" t="s">
        <v>242</v>
      </c>
      <c r="E20" s="145"/>
      <c r="F20" s="146"/>
      <c r="G20" s="146"/>
      <c r="H20" s="147"/>
      <c r="I20" s="147"/>
      <c r="J20" s="129"/>
      <c r="L20"/>
      <c r="M20"/>
      <c r="N20"/>
      <c r="O20"/>
      <c r="P20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</row>
    <row r="21" spans="1:256" ht="21" customHeight="1">
      <c r="A21" s="148"/>
      <c r="B21" s="149"/>
      <c r="C21" s="143">
        <v>10</v>
      </c>
      <c r="D21" s="144" t="s">
        <v>242</v>
      </c>
      <c r="E21" s="145"/>
      <c r="F21" s="146"/>
      <c r="G21" s="146"/>
      <c r="H21" s="147"/>
      <c r="I21" s="147"/>
      <c r="J21" s="129"/>
      <c r="L21"/>
      <c r="M21"/>
      <c r="N21"/>
      <c r="O21"/>
      <c r="P2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31"/>
    </row>
    <row r="22" spans="1:256" ht="21" customHeight="1">
      <c r="A22" s="148"/>
      <c r="B22" s="149"/>
      <c r="C22" s="149"/>
      <c r="D22" s="149"/>
      <c r="E22" s="153"/>
      <c r="F22" s="153"/>
      <c r="G22" s="153"/>
      <c r="H22" s="149"/>
      <c r="I22" s="149"/>
      <c r="J22" s="129"/>
      <c r="L22"/>
      <c r="M22"/>
      <c r="N22"/>
      <c r="O22"/>
      <c r="P22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</row>
    <row r="23" spans="1:256" ht="21" customHeight="1">
      <c r="A23" s="122" t="s">
        <v>65</v>
      </c>
      <c r="B23" s="123">
        <v>3</v>
      </c>
      <c r="C23" s="124">
        <v>1</v>
      </c>
      <c r="D23" s="125" t="s">
        <v>181</v>
      </c>
      <c r="E23" s="126" t="s">
        <v>9</v>
      </c>
      <c r="F23" s="127" t="s">
        <v>59</v>
      </c>
      <c r="G23" s="127" t="s">
        <v>7</v>
      </c>
      <c r="H23" s="128"/>
      <c r="I23" s="128" t="s">
        <v>194</v>
      </c>
      <c r="J23" s="129"/>
      <c r="L23"/>
      <c r="M23"/>
      <c r="N23"/>
      <c r="O23"/>
      <c r="P23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</row>
    <row r="24" spans="1:256" ht="21" customHeight="1">
      <c r="A24" s="132"/>
      <c r="B24" s="133"/>
      <c r="C24" s="124">
        <v>2</v>
      </c>
      <c r="D24" s="125" t="s">
        <v>181</v>
      </c>
      <c r="E24" s="126" t="s">
        <v>191</v>
      </c>
      <c r="F24" s="127" t="s">
        <v>59</v>
      </c>
      <c r="G24" s="127" t="s">
        <v>35</v>
      </c>
      <c r="H24" s="128"/>
      <c r="I24" s="128" t="s">
        <v>194</v>
      </c>
      <c r="J24" s="129"/>
      <c r="L24"/>
      <c r="M24"/>
      <c r="N24"/>
      <c r="O24"/>
      <c r="P24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31"/>
      <c r="IV24" s="131"/>
    </row>
    <row r="25" spans="1:256" ht="21" customHeight="1">
      <c r="A25" s="132"/>
      <c r="B25" s="133"/>
      <c r="C25" s="124">
        <v>3</v>
      </c>
      <c r="D25" s="125" t="s">
        <v>181</v>
      </c>
      <c r="E25" s="126" t="s">
        <v>24</v>
      </c>
      <c r="F25" s="127" t="s">
        <v>59</v>
      </c>
      <c r="G25" s="127" t="s">
        <v>190</v>
      </c>
      <c r="H25" s="128"/>
      <c r="I25" s="128" t="s">
        <v>195</v>
      </c>
      <c r="J25" s="129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  <c r="IO25" s="131"/>
      <c r="IP25" s="131"/>
      <c r="IQ25" s="131"/>
      <c r="IR25" s="131"/>
      <c r="IS25" s="131"/>
      <c r="IT25" s="131"/>
      <c r="IU25" s="131"/>
      <c r="IV25" s="131"/>
    </row>
    <row r="26" spans="1:256" ht="21" customHeight="1">
      <c r="A26" s="132"/>
      <c r="B26" s="133"/>
      <c r="C26" s="124">
        <v>4</v>
      </c>
      <c r="D26" s="125" t="s">
        <v>181</v>
      </c>
      <c r="E26" s="126" t="s">
        <v>192</v>
      </c>
      <c r="F26" s="127" t="s">
        <v>59</v>
      </c>
      <c r="G26" s="127" t="s">
        <v>34</v>
      </c>
      <c r="H26" s="128"/>
      <c r="I26" s="128" t="s">
        <v>195</v>
      </c>
      <c r="J26" s="129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</row>
    <row r="27" spans="1:256" ht="21" customHeight="1">
      <c r="A27" s="134"/>
      <c r="B27" s="135"/>
      <c r="C27" s="136">
        <v>5</v>
      </c>
      <c r="D27" s="137" t="s">
        <v>0</v>
      </c>
      <c r="E27" s="138" t="s">
        <v>21</v>
      </c>
      <c r="F27" s="139" t="s">
        <v>59</v>
      </c>
      <c r="G27" s="139" t="s">
        <v>5</v>
      </c>
      <c r="H27" s="140"/>
      <c r="I27" s="140" t="s">
        <v>17</v>
      </c>
      <c r="J27" s="129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  <c r="IR27" s="131"/>
      <c r="IS27" s="131"/>
      <c r="IT27" s="131"/>
      <c r="IU27" s="131"/>
      <c r="IV27" s="131"/>
    </row>
    <row r="28" spans="1:256" ht="21" customHeight="1">
      <c r="A28" s="134"/>
      <c r="B28" s="135"/>
      <c r="C28" s="136">
        <v>6</v>
      </c>
      <c r="D28" s="137" t="s">
        <v>0</v>
      </c>
      <c r="E28" s="138" t="s">
        <v>9</v>
      </c>
      <c r="F28" s="139" t="s">
        <v>59</v>
      </c>
      <c r="G28" s="139" t="s">
        <v>13</v>
      </c>
      <c r="H28" s="140"/>
      <c r="I28" s="140" t="s">
        <v>17</v>
      </c>
      <c r="J28" s="129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31"/>
      <c r="HY28" s="131"/>
      <c r="HZ28" s="131"/>
      <c r="IA28" s="131"/>
      <c r="IB28" s="131"/>
      <c r="IC28" s="131"/>
      <c r="ID28" s="131"/>
      <c r="IE28" s="131"/>
      <c r="IF28" s="131"/>
      <c r="IG28" s="131"/>
      <c r="IH28" s="131"/>
      <c r="II28" s="131"/>
      <c r="IJ28" s="131"/>
      <c r="IK28" s="131"/>
      <c r="IL28" s="131"/>
      <c r="IM28" s="131"/>
      <c r="IN28" s="131"/>
      <c r="IO28" s="131"/>
      <c r="IP28" s="131"/>
      <c r="IQ28" s="131"/>
      <c r="IR28" s="131"/>
      <c r="IS28" s="131"/>
      <c r="IT28" s="131"/>
      <c r="IU28" s="131"/>
      <c r="IV28" s="131"/>
    </row>
    <row r="29" spans="1:256" ht="21" customHeight="1">
      <c r="A29" s="134"/>
      <c r="B29" s="135"/>
      <c r="C29" s="136">
        <v>7</v>
      </c>
      <c r="D29" s="137" t="s">
        <v>0</v>
      </c>
      <c r="E29" s="138" t="s">
        <v>22</v>
      </c>
      <c r="F29" s="139" t="s">
        <v>59</v>
      </c>
      <c r="G29" s="139" t="s">
        <v>6</v>
      </c>
      <c r="H29" s="140"/>
      <c r="I29" s="140" t="s">
        <v>18</v>
      </c>
      <c r="J29" s="129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  <c r="IO29" s="131"/>
      <c r="IP29" s="131"/>
      <c r="IQ29" s="131"/>
      <c r="IR29" s="131"/>
      <c r="IS29" s="131"/>
      <c r="IT29" s="131"/>
      <c r="IU29" s="131"/>
      <c r="IV29" s="131"/>
    </row>
    <row r="30" spans="1:256" ht="21" customHeight="1">
      <c r="A30" s="134"/>
      <c r="B30" s="135"/>
      <c r="C30" s="136">
        <v>8</v>
      </c>
      <c r="D30" s="137" t="s">
        <v>0</v>
      </c>
      <c r="E30" s="138" t="s">
        <v>10</v>
      </c>
      <c r="F30" s="139" t="s">
        <v>59</v>
      </c>
      <c r="G30" s="139" t="s">
        <v>241</v>
      </c>
      <c r="H30" s="140"/>
      <c r="I30" s="140" t="s">
        <v>18</v>
      </c>
      <c r="J30" s="129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  <c r="HY30" s="131"/>
      <c r="HZ30" s="131"/>
      <c r="IA30" s="131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131"/>
      <c r="IM30" s="131"/>
      <c r="IN30" s="131"/>
      <c r="IO30" s="131"/>
      <c r="IP30" s="131"/>
      <c r="IQ30" s="131"/>
      <c r="IR30" s="131"/>
      <c r="IS30" s="131"/>
      <c r="IT30" s="131"/>
      <c r="IU30" s="131"/>
      <c r="IV30" s="131"/>
    </row>
    <row r="31" spans="1:256" ht="21" customHeight="1">
      <c r="A31" s="141"/>
      <c r="B31" s="142"/>
      <c r="C31" s="143">
        <v>9</v>
      </c>
      <c r="D31" s="144" t="s">
        <v>242</v>
      </c>
      <c r="E31" s="145"/>
      <c r="F31" s="146"/>
      <c r="G31" s="146"/>
      <c r="H31" s="147"/>
      <c r="I31" s="147"/>
      <c r="J31" s="129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</row>
    <row r="32" spans="1:256" ht="21" customHeight="1">
      <c r="A32" s="148"/>
      <c r="B32" s="149"/>
      <c r="C32" s="143">
        <v>10</v>
      </c>
      <c r="D32" s="144" t="s">
        <v>242</v>
      </c>
      <c r="E32" s="145"/>
      <c r="F32" s="146"/>
      <c r="G32" s="146"/>
      <c r="H32" s="147"/>
      <c r="I32" s="147"/>
      <c r="J32" s="129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</row>
    <row r="33" spans="1:256" ht="21" customHeight="1">
      <c r="A33" s="148"/>
      <c r="B33" s="149"/>
      <c r="C33" s="149"/>
      <c r="D33" s="149"/>
      <c r="E33" s="153"/>
      <c r="F33" s="153"/>
      <c r="G33" s="153"/>
      <c r="H33" s="149"/>
      <c r="I33" s="149"/>
      <c r="J33" s="129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</row>
    <row r="34" spans="1:256" ht="21" customHeight="1">
      <c r="A34" s="122" t="s">
        <v>66</v>
      </c>
      <c r="B34" s="123">
        <v>4</v>
      </c>
      <c r="C34" s="124">
        <v>1</v>
      </c>
      <c r="D34" s="125" t="s">
        <v>181</v>
      </c>
      <c r="E34" s="126" t="s">
        <v>20</v>
      </c>
      <c r="F34" s="127" t="s">
        <v>59</v>
      </c>
      <c r="G34" s="127" t="s">
        <v>47</v>
      </c>
      <c r="H34" s="128"/>
      <c r="I34" s="128" t="s">
        <v>187</v>
      </c>
      <c r="J34" s="129"/>
      <c r="L34"/>
      <c r="M34"/>
      <c r="N34"/>
      <c r="O34"/>
      <c r="P34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  <c r="IU34" s="131"/>
      <c r="IV34" s="131"/>
    </row>
    <row r="35" spans="1:256" ht="21" customHeight="1">
      <c r="A35" s="132"/>
      <c r="B35" s="133"/>
      <c r="C35" s="124">
        <v>2</v>
      </c>
      <c r="D35" s="125" t="s">
        <v>181</v>
      </c>
      <c r="E35" s="126" t="s">
        <v>184</v>
      </c>
      <c r="F35" s="127" t="s">
        <v>59</v>
      </c>
      <c r="G35" s="127" t="s">
        <v>45</v>
      </c>
      <c r="H35" s="128"/>
      <c r="I35" s="128" t="s">
        <v>187</v>
      </c>
      <c r="J35" s="129"/>
      <c r="L35"/>
      <c r="M35"/>
      <c r="N35"/>
      <c r="O35"/>
      <c r="P35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131"/>
      <c r="HY35" s="131"/>
      <c r="HZ35" s="131"/>
      <c r="IA35" s="131"/>
      <c r="IB35" s="131"/>
      <c r="IC35" s="131"/>
      <c r="ID35" s="131"/>
      <c r="IE35" s="131"/>
      <c r="IF35" s="131"/>
      <c r="IG35" s="131"/>
      <c r="IH35" s="131"/>
      <c r="II35" s="131"/>
      <c r="IJ35" s="131"/>
      <c r="IK35" s="131"/>
      <c r="IL35" s="131"/>
      <c r="IM35" s="131"/>
      <c r="IN35" s="131"/>
      <c r="IO35" s="131"/>
      <c r="IP35" s="131"/>
      <c r="IQ35" s="131"/>
      <c r="IR35" s="131"/>
      <c r="IS35" s="131"/>
      <c r="IT35" s="131"/>
      <c r="IU35" s="131"/>
      <c r="IV35" s="131"/>
    </row>
    <row r="36" spans="1:256" ht="21" customHeight="1">
      <c r="A36" s="132"/>
      <c r="B36" s="133"/>
      <c r="C36" s="124">
        <v>3</v>
      </c>
      <c r="D36" s="125" t="s">
        <v>181</v>
      </c>
      <c r="E36" s="126" t="s">
        <v>15</v>
      </c>
      <c r="F36" s="127" t="s">
        <v>59</v>
      </c>
      <c r="G36" s="127" t="s">
        <v>182</v>
      </c>
      <c r="H36" s="128"/>
      <c r="I36" s="128" t="s">
        <v>36</v>
      </c>
      <c r="J36" s="129"/>
      <c r="L36"/>
      <c r="M36"/>
      <c r="N36"/>
      <c r="O36"/>
      <c r="P36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  <c r="IU36" s="131"/>
      <c r="IV36" s="131"/>
    </row>
    <row r="37" spans="1:256" ht="21" customHeight="1">
      <c r="A37" s="132"/>
      <c r="B37" s="133"/>
      <c r="C37" s="124">
        <v>4</v>
      </c>
      <c r="D37" s="125" t="s">
        <v>181</v>
      </c>
      <c r="E37" s="126" t="s">
        <v>19</v>
      </c>
      <c r="F37" s="127" t="s">
        <v>59</v>
      </c>
      <c r="G37" s="127" t="s">
        <v>8</v>
      </c>
      <c r="H37" s="128"/>
      <c r="I37" s="128" t="s">
        <v>36</v>
      </c>
      <c r="J37" s="129"/>
      <c r="L37"/>
      <c r="M37"/>
      <c r="N37"/>
      <c r="O37"/>
      <c r="P37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  <c r="HY37" s="131"/>
      <c r="HZ37" s="131"/>
      <c r="IA37" s="131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131"/>
      <c r="IM37" s="131"/>
      <c r="IN37" s="131"/>
      <c r="IO37" s="131"/>
      <c r="IP37" s="131"/>
      <c r="IQ37" s="131"/>
      <c r="IR37" s="131"/>
      <c r="IS37" s="131"/>
      <c r="IT37" s="131"/>
      <c r="IU37" s="131"/>
      <c r="IV37" s="131"/>
    </row>
    <row r="38" spans="1:256" ht="21" customHeight="1">
      <c r="A38" s="134"/>
      <c r="B38" s="135"/>
      <c r="C38" s="136">
        <v>5</v>
      </c>
      <c r="D38" s="137" t="s">
        <v>0</v>
      </c>
      <c r="E38" s="138" t="s">
        <v>23</v>
      </c>
      <c r="F38" s="139" t="s">
        <v>59</v>
      </c>
      <c r="G38" s="139" t="s">
        <v>7</v>
      </c>
      <c r="H38" s="140"/>
      <c r="I38" s="140" t="s">
        <v>19</v>
      </c>
      <c r="J38" s="129"/>
      <c r="L38" s="154"/>
      <c r="M38" s="154"/>
      <c r="N38" s="154"/>
      <c r="O38" s="154"/>
      <c r="P38" s="154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  <c r="HJ38" s="131"/>
      <c r="HK38" s="131"/>
      <c r="HL38" s="131"/>
      <c r="HM38" s="131"/>
      <c r="HN38" s="131"/>
      <c r="HO38" s="131"/>
      <c r="HP38" s="131"/>
      <c r="HQ38" s="131"/>
      <c r="HR38" s="131"/>
      <c r="HS38" s="131"/>
      <c r="HT38" s="131"/>
      <c r="HU38" s="131"/>
      <c r="HV38" s="131"/>
      <c r="HW38" s="131"/>
      <c r="HX38" s="131"/>
      <c r="HY38" s="131"/>
      <c r="HZ38" s="131"/>
      <c r="IA38" s="131"/>
      <c r="IB38" s="131"/>
      <c r="IC38" s="131"/>
      <c r="ID38" s="131"/>
      <c r="IE38" s="131"/>
      <c r="IF38" s="131"/>
      <c r="IG38" s="131"/>
      <c r="IH38" s="131"/>
      <c r="II38" s="131"/>
      <c r="IJ38" s="131"/>
      <c r="IK38" s="131"/>
      <c r="IL38" s="131"/>
      <c r="IM38" s="131"/>
      <c r="IN38" s="131"/>
      <c r="IO38" s="131"/>
      <c r="IP38" s="131"/>
      <c r="IQ38" s="131"/>
      <c r="IR38" s="131"/>
      <c r="IS38" s="131"/>
      <c r="IT38" s="131"/>
      <c r="IU38" s="131"/>
      <c r="IV38" s="131"/>
    </row>
    <row r="39" spans="1:256" ht="21" customHeight="1">
      <c r="A39" s="134"/>
      <c r="B39" s="135"/>
      <c r="C39" s="136">
        <v>6</v>
      </c>
      <c r="D39" s="137" t="s">
        <v>0</v>
      </c>
      <c r="E39" s="138" t="s">
        <v>11</v>
      </c>
      <c r="F39" s="139" t="s">
        <v>59</v>
      </c>
      <c r="G39" s="139" t="s">
        <v>15</v>
      </c>
      <c r="H39" s="140"/>
      <c r="I39" s="140" t="s">
        <v>19</v>
      </c>
      <c r="J39" s="129"/>
      <c r="L39"/>
      <c r="M39"/>
      <c r="N39"/>
      <c r="O39"/>
      <c r="P39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  <c r="HJ39" s="131"/>
      <c r="HK39" s="131"/>
      <c r="HL39" s="131"/>
      <c r="HM39" s="131"/>
      <c r="HN39" s="131"/>
      <c r="HO39" s="131"/>
      <c r="HP39" s="131"/>
      <c r="HQ39" s="131"/>
      <c r="HR39" s="131"/>
      <c r="HS39" s="131"/>
      <c r="HT39" s="131"/>
      <c r="HU39" s="131"/>
      <c r="HV39" s="131"/>
      <c r="HW39" s="131"/>
      <c r="HX39" s="131"/>
      <c r="HY39" s="131"/>
      <c r="HZ39" s="131"/>
      <c r="IA39" s="131"/>
      <c r="IB39" s="131"/>
      <c r="IC39" s="131"/>
      <c r="ID39" s="131"/>
      <c r="IE39" s="131"/>
      <c r="IF39" s="131"/>
      <c r="IG39" s="131"/>
      <c r="IH39" s="131"/>
      <c r="II39" s="131"/>
      <c r="IJ39" s="131"/>
      <c r="IK39" s="131"/>
      <c r="IL39" s="131"/>
      <c r="IM39" s="131"/>
      <c r="IN39" s="131"/>
      <c r="IO39" s="131"/>
      <c r="IP39" s="131"/>
      <c r="IQ39" s="131"/>
      <c r="IR39" s="131"/>
      <c r="IS39" s="131"/>
      <c r="IT39" s="131"/>
      <c r="IU39" s="131"/>
      <c r="IV39" s="131"/>
    </row>
    <row r="40" spans="1:256" ht="21" customHeight="1">
      <c r="A40" s="134"/>
      <c r="B40" s="135"/>
      <c r="C40" s="136">
        <v>7</v>
      </c>
      <c r="D40" s="137" t="s">
        <v>0</v>
      </c>
      <c r="E40" s="138" t="s">
        <v>24</v>
      </c>
      <c r="F40" s="139" t="s">
        <v>59</v>
      </c>
      <c r="G40" s="139" t="s">
        <v>8</v>
      </c>
      <c r="H40" s="140"/>
      <c r="I40" s="140" t="s">
        <v>20</v>
      </c>
      <c r="J40" s="129"/>
      <c r="L40"/>
      <c r="M40"/>
      <c r="N40"/>
      <c r="O40"/>
      <c r="P40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  <c r="HJ40" s="131"/>
      <c r="HK40" s="131"/>
      <c r="HL40" s="131"/>
      <c r="HM40" s="131"/>
      <c r="HN40" s="131"/>
      <c r="HO40" s="131"/>
      <c r="HP40" s="131"/>
      <c r="HQ40" s="131"/>
      <c r="HR40" s="131"/>
      <c r="HS40" s="131"/>
      <c r="HT40" s="131"/>
      <c r="HU40" s="131"/>
      <c r="HV40" s="131"/>
      <c r="HW40" s="131"/>
      <c r="HX40" s="131"/>
      <c r="HY40" s="131"/>
      <c r="HZ40" s="131"/>
      <c r="IA40" s="131"/>
      <c r="IB40" s="131"/>
      <c r="IC40" s="131"/>
      <c r="ID40" s="131"/>
      <c r="IE40" s="131"/>
      <c r="IF40" s="131"/>
      <c r="IG40" s="131"/>
      <c r="IH40" s="131"/>
      <c r="II40" s="131"/>
      <c r="IJ40" s="131"/>
      <c r="IK40" s="131"/>
      <c r="IL40" s="131"/>
      <c r="IM40" s="131"/>
      <c r="IN40" s="131"/>
      <c r="IO40" s="131"/>
      <c r="IP40" s="131"/>
      <c r="IQ40" s="131"/>
      <c r="IR40" s="131"/>
      <c r="IS40" s="131"/>
      <c r="IT40" s="131"/>
      <c r="IU40" s="131"/>
      <c r="IV40" s="131"/>
    </row>
    <row r="41" spans="1:256" ht="21" customHeight="1">
      <c r="A41" s="134"/>
      <c r="B41" s="135"/>
      <c r="C41" s="136">
        <v>8</v>
      </c>
      <c r="D41" s="137" t="s">
        <v>0</v>
      </c>
      <c r="E41" s="138" t="s">
        <v>12</v>
      </c>
      <c r="F41" s="139" t="s">
        <v>59</v>
      </c>
      <c r="G41" s="139" t="s">
        <v>16</v>
      </c>
      <c r="H41" s="140"/>
      <c r="I41" s="140" t="s">
        <v>20</v>
      </c>
      <c r="J41" s="129"/>
      <c r="L41"/>
      <c r="M41"/>
      <c r="N41"/>
      <c r="O41"/>
      <c r="P4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  <c r="HJ41" s="131"/>
      <c r="HK41" s="131"/>
      <c r="HL41" s="131"/>
      <c r="HM41" s="131"/>
      <c r="HN41" s="131"/>
      <c r="HO41" s="131"/>
      <c r="HP41" s="131"/>
      <c r="HQ41" s="131"/>
      <c r="HR41" s="131"/>
      <c r="HS41" s="131"/>
      <c r="HT41" s="131"/>
      <c r="HU41" s="131"/>
      <c r="HV41" s="131"/>
      <c r="HW41" s="131"/>
      <c r="HX41" s="131"/>
      <c r="HY41" s="131"/>
      <c r="HZ41" s="131"/>
      <c r="IA41" s="131"/>
      <c r="IB41" s="131"/>
      <c r="IC41" s="131"/>
      <c r="ID41" s="131"/>
      <c r="IE41" s="131"/>
      <c r="IF41" s="131"/>
      <c r="IG41" s="131"/>
      <c r="IH41" s="131"/>
      <c r="II41" s="131"/>
      <c r="IJ41" s="131"/>
      <c r="IK41" s="131"/>
      <c r="IL41" s="131"/>
      <c r="IM41" s="131"/>
      <c r="IN41" s="131"/>
      <c r="IO41" s="131"/>
      <c r="IP41" s="131"/>
      <c r="IQ41" s="131"/>
      <c r="IR41" s="131"/>
      <c r="IS41" s="131"/>
      <c r="IT41" s="131"/>
      <c r="IU41" s="131"/>
      <c r="IV41" s="131"/>
    </row>
    <row r="42" spans="1:256" ht="21" customHeight="1">
      <c r="A42" s="141"/>
      <c r="B42" s="142"/>
      <c r="C42" s="155">
        <v>9</v>
      </c>
      <c r="D42" s="156" t="s">
        <v>230</v>
      </c>
      <c r="E42" s="157" t="s">
        <v>231</v>
      </c>
      <c r="F42" s="158" t="s">
        <v>59</v>
      </c>
      <c r="G42" s="158" t="s">
        <v>29</v>
      </c>
      <c r="H42" s="159"/>
      <c r="I42" s="159" t="s">
        <v>243</v>
      </c>
      <c r="J42" s="129"/>
      <c r="L42"/>
      <c r="M42"/>
      <c r="N42"/>
      <c r="O42"/>
      <c r="P42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131"/>
      <c r="GW42" s="131"/>
      <c r="GX42" s="131"/>
      <c r="GY42" s="131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  <c r="HJ42" s="131"/>
      <c r="HK42" s="131"/>
      <c r="HL42" s="131"/>
      <c r="HM42" s="131"/>
      <c r="HN42" s="131"/>
      <c r="HO42" s="131"/>
      <c r="HP42" s="131"/>
      <c r="HQ42" s="131"/>
      <c r="HR42" s="131"/>
      <c r="HS42" s="131"/>
      <c r="HT42" s="131"/>
      <c r="HU42" s="131"/>
      <c r="HV42" s="131"/>
      <c r="HW42" s="131"/>
      <c r="HX42" s="131"/>
      <c r="HY42" s="131"/>
      <c r="HZ42" s="131"/>
      <c r="IA42" s="131"/>
      <c r="IB42" s="131"/>
      <c r="IC42" s="131"/>
      <c r="ID42" s="131"/>
      <c r="IE42" s="131"/>
      <c r="IF42" s="131"/>
      <c r="IG42" s="131"/>
      <c r="IH42" s="131"/>
      <c r="II42" s="131"/>
      <c r="IJ42" s="131"/>
      <c r="IK42" s="131"/>
      <c r="IL42" s="131"/>
      <c r="IM42" s="131"/>
      <c r="IN42" s="131"/>
      <c r="IO42" s="131"/>
      <c r="IP42" s="131"/>
      <c r="IQ42" s="131"/>
      <c r="IR42" s="131"/>
      <c r="IS42" s="131"/>
      <c r="IT42" s="131"/>
      <c r="IU42" s="131"/>
      <c r="IV42" s="131"/>
    </row>
    <row r="43" spans="1:256" ht="21" customHeight="1">
      <c r="A43" s="148"/>
      <c r="B43" s="149"/>
      <c r="C43" s="155">
        <v>10</v>
      </c>
      <c r="D43" s="156" t="s">
        <v>230</v>
      </c>
      <c r="E43" s="157" t="s">
        <v>19</v>
      </c>
      <c r="F43" s="158" t="s">
        <v>59</v>
      </c>
      <c r="G43" s="158" t="s">
        <v>43</v>
      </c>
      <c r="H43" s="159"/>
      <c r="I43" s="159" t="s">
        <v>48</v>
      </c>
      <c r="J43" s="129"/>
      <c r="L43"/>
      <c r="M43"/>
      <c r="N43"/>
      <c r="O43"/>
      <c r="P43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  <c r="HJ43" s="131"/>
      <c r="HK43" s="131"/>
      <c r="HL43" s="131"/>
      <c r="HM43" s="131"/>
      <c r="HN43" s="131"/>
      <c r="HO43" s="131"/>
      <c r="HP43" s="131"/>
      <c r="HQ43" s="131"/>
      <c r="HR43" s="131"/>
      <c r="HS43" s="131"/>
      <c r="HT43" s="131"/>
      <c r="HU43" s="131"/>
      <c r="HV43" s="131"/>
      <c r="HW43" s="131"/>
      <c r="HX43" s="131"/>
      <c r="HY43" s="131"/>
      <c r="HZ43" s="131"/>
      <c r="IA43" s="131"/>
      <c r="IB43" s="131"/>
      <c r="IC43" s="131"/>
      <c r="ID43" s="131"/>
      <c r="IE43" s="131"/>
      <c r="IF43" s="131"/>
      <c r="IG43" s="131"/>
      <c r="IH43" s="131"/>
      <c r="II43" s="131"/>
      <c r="IJ43" s="131"/>
      <c r="IK43" s="131"/>
      <c r="IL43" s="131"/>
      <c r="IM43" s="131"/>
      <c r="IN43" s="131"/>
      <c r="IO43" s="131"/>
      <c r="IP43" s="131"/>
      <c r="IQ43" s="131"/>
      <c r="IR43" s="131"/>
      <c r="IS43" s="131"/>
      <c r="IT43" s="131"/>
      <c r="IU43" s="131"/>
      <c r="IV43" s="131"/>
    </row>
    <row r="44" spans="1:256" ht="21" customHeight="1">
      <c r="A44" s="150"/>
      <c r="B44" s="151"/>
      <c r="C44" s="152"/>
      <c r="D44" s="152"/>
      <c r="E44" s="151"/>
      <c r="F44" s="152"/>
      <c r="G44" s="151"/>
      <c r="H44" s="152"/>
      <c r="I44" s="152"/>
      <c r="L44"/>
      <c r="M44"/>
      <c r="N44"/>
      <c r="O44"/>
      <c r="P44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  <c r="HJ44" s="131"/>
      <c r="HK44" s="131"/>
      <c r="HL44" s="131"/>
      <c r="HM44" s="131"/>
      <c r="HN44" s="131"/>
      <c r="HO44" s="131"/>
      <c r="HP44" s="131"/>
      <c r="HQ44" s="131"/>
      <c r="HR44" s="131"/>
      <c r="HS44" s="131"/>
      <c r="HT44" s="131"/>
      <c r="HU44" s="131"/>
      <c r="HV44" s="131"/>
      <c r="HW44" s="131"/>
      <c r="HX44" s="131"/>
      <c r="HY44" s="131"/>
      <c r="HZ44" s="131"/>
      <c r="IA44" s="131"/>
      <c r="IB44" s="131"/>
      <c r="IC44" s="131"/>
      <c r="ID44" s="131"/>
      <c r="IE44" s="131"/>
      <c r="IF44" s="131"/>
      <c r="IG44" s="131"/>
      <c r="IH44" s="131"/>
      <c r="II44" s="131"/>
      <c r="IJ44" s="131"/>
      <c r="IK44" s="131"/>
      <c r="IL44" s="131"/>
      <c r="IM44" s="131"/>
      <c r="IN44" s="131"/>
      <c r="IO44" s="131"/>
      <c r="IP44" s="131"/>
      <c r="IQ44" s="131"/>
      <c r="IR44" s="131"/>
      <c r="IS44" s="131"/>
      <c r="IT44" s="131"/>
      <c r="IU44" s="131"/>
      <c r="IV44" s="131"/>
    </row>
    <row r="45" spans="1:256" ht="21" customHeight="1">
      <c r="A45" s="122" t="s">
        <v>67</v>
      </c>
      <c r="B45" s="123">
        <v>5</v>
      </c>
      <c r="C45" s="124">
        <v>1</v>
      </c>
      <c r="D45" s="125" t="s">
        <v>181</v>
      </c>
      <c r="E45" s="126" t="s">
        <v>22</v>
      </c>
      <c r="F45" s="127" t="s">
        <v>59</v>
      </c>
      <c r="G45" s="127" t="s">
        <v>183</v>
      </c>
      <c r="H45" s="128"/>
      <c r="I45" s="128" t="s">
        <v>188</v>
      </c>
      <c r="J45" s="129"/>
      <c r="L45"/>
      <c r="M45"/>
      <c r="N45"/>
      <c r="O45"/>
      <c r="P45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  <c r="HY45" s="131"/>
      <c r="HZ45" s="131"/>
      <c r="IA45" s="131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  <c r="IL45" s="131"/>
      <c r="IM45" s="131"/>
      <c r="IN45" s="131"/>
      <c r="IO45" s="131"/>
      <c r="IP45" s="131"/>
      <c r="IQ45" s="131"/>
      <c r="IR45" s="131"/>
      <c r="IS45" s="131"/>
      <c r="IT45" s="131"/>
      <c r="IU45" s="131"/>
      <c r="IV45" s="131"/>
    </row>
    <row r="46" spans="1:256" ht="21" customHeight="1">
      <c r="A46" s="132"/>
      <c r="B46" s="133"/>
      <c r="C46" s="124">
        <v>2</v>
      </c>
      <c r="D46" s="125" t="s">
        <v>181</v>
      </c>
      <c r="E46" s="126" t="s">
        <v>185</v>
      </c>
      <c r="F46" s="127" t="s">
        <v>59</v>
      </c>
      <c r="G46" s="127" t="s">
        <v>186</v>
      </c>
      <c r="H46" s="128"/>
      <c r="I46" s="128" t="s">
        <v>188</v>
      </c>
      <c r="J46" s="129"/>
      <c r="L46" s="154"/>
      <c r="M46" s="154"/>
      <c r="N46" s="154"/>
      <c r="O46" s="154"/>
      <c r="P46" s="154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  <c r="HJ46" s="131"/>
      <c r="HK46" s="131"/>
      <c r="HL46" s="131"/>
      <c r="HM46" s="131"/>
      <c r="HN46" s="131"/>
      <c r="HO46" s="131"/>
      <c r="HP46" s="131"/>
      <c r="HQ46" s="131"/>
      <c r="HR46" s="131"/>
      <c r="HS46" s="131"/>
      <c r="HT46" s="131"/>
      <c r="HU46" s="131"/>
      <c r="HV46" s="131"/>
      <c r="HW46" s="131"/>
      <c r="HX46" s="131"/>
      <c r="HY46" s="131"/>
      <c r="HZ46" s="131"/>
      <c r="IA46" s="131"/>
      <c r="IB46" s="131"/>
      <c r="IC46" s="131"/>
      <c r="ID46" s="131"/>
      <c r="IE46" s="131"/>
      <c r="IF46" s="131"/>
      <c r="IG46" s="131"/>
      <c r="IH46" s="131"/>
      <c r="II46" s="131"/>
      <c r="IJ46" s="131"/>
      <c r="IK46" s="131"/>
      <c r="IL46" s="131"/>
      <c r="IM46" s="131"/>
      <c r="IN46" s="131"/>
      <c r="IO46" s="131"/>
      <c r="IP46" s="131"/>
      <c r="IQ46" s="131"/>
      <c r="IR46" s="131"/>
      <c r="IS46" s="131"/>
      <c r="IT46" s="131"/>
      <c r="IU46" s="131"/>
      <c r="IV46" s="131"/>
    </row>
    <row r="47" spans="1:256" ht="21" customHeight="1">
      <c r="A47" s="132"/>
      <c r="B47" s="133"/>
      <c r="C47" s="124">
        <v>3</v>
      </c>
      <c r="D47" s="125" t="s">
        <v>181</v>
      </c>
      <c r="E47" s="126" t="s">
        <v>46</v>
      </c>
      <c r="F47" s="127" t="s">
        <v>59</v>
      </c>
      <c r="G47" s="127" t="s">
        <v>189</v>
      </c>
      <c r="H47" s="128"/>
      <c r="I47" s="128" t="s">
        <v>193</v>
      </c>
      <c r="J47" s="129"/>
      <c r="L47"/>
      <c r="M47"/>
      <c r="N47"/>
      <c r="O47"/>
      <c r="P47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  <c r="HJ47" s="131"/>
      <c r="HK47" s="131"/>
      <c r="HL47" s="131"/>
      <c r="HM47" s="131"/>
      <c r="HN47" s="131"/>
      <c r="HO47" s="131"/>
      <c r="HP47" s="131"/>
      <c r="HQ47" s="131"/>
      <c r="HR47" s="131"/>
      <c r="HS47" s="131"/>
      <c r="HT47" s="131"/>
      <c r="HU47" s="131"/>
      <c r="HV47" s="131"/>
      <c r="HW47" s="131"/>
      <c r="HX47" s="131"/>
      <c r="HY47" s="131"/>
      <c r="HZ47" s="131"/>
      <c r="IA47" s="131"/>
      <c r="IB47" s="131"/>
      <c r="IC47" s="131"/>
      <c r="ID47" s="131"/>
      <c r="IE47" s="131"/>
      <c r="IF47" s="131"/>
      <c r="IG47" s="131"/>
      <c r="IH47" s="131"/>
      <c r="II47" s="131"/>
      <c r="IJ47" s="131"/>
      <c r="IK47" s="131"/>
      <c r="IL47" s="131"/>
      <c r="IM47" s="131"/>
      <c r="IN47" s="131"/>
      <c r="IO47" s="131"/>
      <c r="IP47" s="131"/>
      <c r="IQ47" s="131"/>
      <c r="IR47" s="131"/>
      <c r="IS47" s="131"/>
      <c r="IT47" s="131"/>
      <c r="IU47" s="131"/>
      <c r="IV47" s="131"/>
    </row>
    <row r="48" spans="1:256" ht="21" customHeight="1">
      <c r="A48" s="132"/>
      <c r="B48" s="133"/>
      <c r="C48" s="124">
        <v>4</v>
      </c>
      <c r="D48" s="125" t="s">
        <v>181</v>
      </c>
      <c r="E48" s="126" t="s">
        <v>13</v>
      </c>
      <c r="F48" s="127" t="s">
        <v>59</v>
      </c>
      <c r="G48" s="127" t="s">
        <v>33</v>
      </c>
      <c r="H48" s="128"/>
      <c r="I48" s="128" t="s">
        <v>193</v>
      </c>
      <c r="J48" s="129"/>
      <c r="L48"/>
      <c r="M48"/>
      <c r="N48"/>
      <c r="O48"/>
      <c r="P48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31"/>
      <c r="GT48" s="131"/>
      <c r="GU48" s="131"/>
      <c r="GV48" s="131"/>
      <c r="GW48" s="131"/>
      <c r="GX48" s="131"/>
      <c r="GY48" s="131"/>
      <c r="GZ48" s="131"/>
      <c r="HA48" s="131"/>
      <c r="HB48" s="131"/>
      <c r="HC48" s="131"/>
      <c r="HD48" s="131"/>
      <c r="HE48" s="131"/>
      <c r="HF48" s="131"/>
      <c r="HG48" s="131"/>
      <c r="HH48" s="131"/>
      <c r="HI48" s="131"/>
      <c r="HJ48" s="131"/>
      <c r="HK48" s="131"/>
      <c r="HL48" s="131"/>
      <c r="HM48" s="131"/>
      <c r="HN48" s="131"/>
      <c r="HO48" s="131"/>
      <c r="HP48" s="131"/>
      <c r="HQ48" s="131"/>
      <c r="HR48" s="131"/>
      <c r="HS48" s="131"/>
      <c r="HT48" s="131"/>
      <c r="HU48" s="131"/>
      <c r="HV48" s="131"/>
      <c r="HW48" s="131"/>
      <c r="HX48" s="131"/>
      <c r="HY48" s="131"/>
      <c r="HZ48" s="131"/>
      <c r="IA48" s="131"/>
      <c r="IB48" s="131"/>
      <c r="IC48" s="131"/>
      <c r="ID48" s="131"/>
      <c r="IE48" s="131"/>
      <c r="IF48" s="131"/>
      <c r="IG48" s="131"/>
      <c r="IH48" s="131"/>
      <c r="II48" s="131"/>
      <c r="IJ48" s="131"/>
      <c r="IK48" s="131"/>
      <c r="IL48" s="131"/>
      <c r="IM48" s="131"/>
      <c r="IN48" s="131"/>
      <c r="IO48" s="131"/>
      <c r="IP48" s="131"/>
      <c r="IQ48" s="131"/>
      <c r="IR48" s="131"/>
      <c r="IS48" s="131"/>
      <c r="IT48" s="131"/>
      <c r="IU48" s="131"/>
      <c r="IV48" s="131"/>
    </row>
    <row r="49" spans="1:256" ht="21" customHeight="1">
      <c r="A49" s="134"/>
      <c r="B49" s="135"/>
      <c r="C49" s="136">
        <v>5</v>
      </c>
      <c r="D49" s="137" t="s">
        <v>0</v>
      </c>
      <c r="E49" s="138" t="s">
        <v>29</v>
      </c>
      <c r="F49" s="139" t="s">
        <v>59</v>
      </c>
      <c r="G49" s="139" t="s">
        <v>33</v>
      </c>
      <c r="H49" s="140"/>
      <c r="I49" s="140" t="s">
        <v>45</v>
      </c>
      <c r="J49" s="129"/>
      <c r="L49"/>
      <c r="M49"/>
      <c r="N49"/>
      <c r="O49"/>
      <c r="P49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131"/>
      <c r="HK49" s="131"/>
      <c r="HL49" s="131"/>
      <c r="HM49" s="131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131"/>
      <c r="HY49" s="131"/>
      <c r="HZ49" s="131"/>
      <c r="IA49" s="131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131"/>
      <c r="IM49" s="131"/>
      <c r="IN49" s="131"/>
      <c r="IO49" s="131"/>
      <c r="IP49" s="131"/>
      <c r="IQ49" s="131"/>
      <c r="IR49" s="131"/>
      <c r="IS49" s="131"/>
      <c r="IT49" s="131"/>
      <c r="IU49" s="131"/>
      <c r="IV49" s="131"/>
    </row>
    <row r="50" spans="1:256" ht="21" customHeight="1">
      <c r="A50" s="134"/>
      <c r="B50" s="135"/>
      <c r="C50" s="136">
        <v>6</v>
      </c>
      <c r="D50" s="137" t="s">
        <v>0</v>
      </c>
      <c r="E50" s="138" t="s">
        <v>37</v>
      </c>
      <c r="F50" s="139" t="s">
        <v>59</v>
      </c>
      <c r="G50" s="139" t="s">
        <v>41</v>
      </c>
      <c r="H50" s="140"/>
      <c r="I50" s="140" t="s">
        <v>45</v>
      </c>
      <c r="J50" s="129"/>
      <c r="L50"/>
      <c r="M50"/>
      <c r="N50"/>
      <c r="O50"/>
      <c r="P50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31"/>
      <c r="HK50" s="131"/>
      <c r="HL50" s="131"/>
      <c r="HM50" s="13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31"/>
      <c r="HY50" s="131"/>
      <c r="HZ50" s="131"/>
      <c r="IA50" s="13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31"/>
      <c r="IM50" s="131"/>
      <c r="IN50" s="131"/>
      <c r="IO50" s="131"/>
      <c r="IP50" s="131"/>
      <c r="IQ50" s="131"/>
      <c r="IR50" s="131"/>
      <c r="IS50" s="131"/>
      <c r="IT50" s="131"/>
      <c r="IU50" s="131"/>
      <c r="IV50" s="131"/>
    </row>
    <row r="51" spans="1:256" ht="21" customHeight="1">
      <c r="A51" s="134"/>
      <c r="B51" s="135"/>
      <c r="C51" s="136">
        <v>7</v>
      </c>
      <c r="D51" s="137" t="s">
        <v>0</v>
      </c>
      <c r="E51" s="138" t="s">
        <v>30</v>
      </c>
      <c r="F51" s="139" t="s">
        <v>59</v>
      </c>
      <c r="G51" s="139" t="s">
        <v>34</v>
      </c>
      <c r="H51" s="140"/>
      <c r="I51" s="140" t="s">
        <v>46</v>
      </c>
      <c r="J51" s="129"/>
      <c r="L51" s="154"/>
      <c r="M51" s="154"/>
      <c r="N51" s="154"/>
      <c r="O51" s="154"/>
      <c r="P51" s="154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  <c r="HY51" s="131"/>
      <c r="HZ51" s="131"/>
      <c r="IA51" s="13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1"/>
      <c r="IM51" s="131"/>
      <c r="IN51" s="131"/>
      <c r="IO51" s="131"/>
      <c r="IP51" s="131"/>
      <c r="IQ51" s="131"/>
      <c r="IR51" s="131"/>
      <c r="IS51" s="131"/>
      <c r="IT51" s="131"/>
      <c r="IU51" s="131"/>
      <c r="IV51" s="131"/>
    </row>
    <row r="52" spans="1:256" ht="21" customHeight="1">
      <c r="A52" s="134"/>
      <c r="B52" s="135"/>
      <c r="C52" s="136">
        <v>8</v>
      </c>
      <c r="D52" s="137" t="s">
        <v>0</v>
      </c>
      <c r="E52" s="138" t="s">
        <v>38</v>
      </c>
      <c r="F52" s="139" t="s">
        <v>59</v>
      </c>
      <c r="G52" s="139" t="s">
        <v>42</v>
      </c>
      <c r="H52" s="140"/>
      <c r="I52" s="140" t="s">
        <v>46</v>
      </c>
      <c r="J52" s="129"/>
      <c r="L52"/>
      <c r="M52"/>
      <c r="N52"/>
      <c r="O52"/>
      <c r="P52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  <c r="FW52" s="131"/>
      <c r="FX52" s="131"/>
      <c r="FY52" s="131"/>
      <c r="FZ52" s="131"/>
      <c r="GA52" s="131"/>
      <c r="GB52" s="131"/>
      <c r="GC52" s="131"/>
      <c r="GD52" s="131"/>
      <c r="GE52" s="131"/>
      <c r="GF52" s="131"/>
      <c r="GG52" s="131"/>
      <c r="GH52" s="131"/>
      <c r="GI52" s="131"/>
      <c r="GJ52" s="131"/>
      <c r="GK52" s="131"/>
      <c r="GL52" s="131"/>
      <c r="GM52" s="131"/>
      <c r="GN52" s="131"/>
      <c r="GO52" s="131"/>
      <c r="GP52" s="131"/>
      <c r="GQ52" s="131"/>
      <c r="GR52" s="131"/>
      <c r="GS52" s="131"/>
      <c r="GT52" s="131"/>
      <c r="GU52" s="131"/>
      <c r="GV52" s="131"/>
      <c r="GW52" s="131"/>
      <c r="GX52" s="131"/>
      <c r="GY52" s="131"/>
      <c r="GZ52" s="131"/>
      <c r="HA52" s="131"/>
      <c r="HB52" s="131"/>
      <c r="HC52" s="131"/>
      <c r="HD52" s="131"/>
      <c r="HE52" s="131"/>
      <c r="HF52" s="131"/>
      <c r="HG52" s="131"/>
      <c r="HH52" s="131"/>
      <c r="HI52" s="131"/>
      <c r="HJ52" s="131"/>
      <c r="HK52" s="131"/>
      <c r="HL52" s="131"/>
      <c r="HM52" s="131"/>
      <c r="HN52" s="131"/>
      <c r="HO52" s="131"/>
      <c r="HP52" s="131"/>
      <c r="HQ52" s="131"/>
      <c r="HR52" s="131"/>
      <c r="HS52" s="131"/>
      <c r="HT52" s="131"/>
      <c r="HU52" s="131"/>
      <c r="HV52" s="131"/>
      <c r="HW52" s="131"/>
      <c r="HX52" s="131"/>
      <c r="HY52" s="131"/>
      <c r="HZ52" s="131"/>
      <c r="IA52" s="131"/>
      <c r="IB52" s="131"/>
      <c r="IC52" s="131"/>
      <c r="ID52" s="131"/>
      <c r="IE52" s="131"/>
      <c r="IF52" s="131"/>
      <c r="IG52" s="131"/>
      <c r="IH52" s="131"/>
      <c r="II52" s="131"/>
      <c r="IJ52" s="131"/>
      <c r="IK52" s="131"/>
      <c r="IL52" s="131"/>
      <c r="IM52" s="131"/>
      <c r="IN52" s="131"/>
      <c r="IO52" s="131"/>
      <c r="IP52" s="131"/>
      <c r="IQ52" s="131"/>
      <c r="IR52" s="131"/>
      <c r="IS52" s="131"/>
      <c r="IT52" s="131"/>
      <c r="IU52" s="131"/>
      <c r="IV52" s="131"/>
    </row>
    <row r="53" spans="1:256" ht="21" customHeight="1">
      <c r="A53" s="141"/>
      <c r="B53" s="142"/>
      <c r="C53" s="155">
        <v>9</v>
      </c>
      <c r="D53" s="156" t="s">
        <v>230</v>
      </c>
      <c r="E53" s="157" t="s">
        <v>243</v>
      </c>
      <c r="F53" s="158" t="s">
        <v>59</v>
      </c>
      <c r="G53" s="158" t="s">
        <v>232</v>
      </c>
      <c r="H53" s="159"/>
      <c r="I53" s="159" t="s">
        <v>29</v>
      </c>
      <c r="J53" s="129"/>
      <c r="L53"/>
      <c r="M53"/>
      <c r="N53"/>
      <c r="O53"/>
      <c r="P53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  <c r="FW53" s="131"/>
      <c r="FX53" s="131"/>
      <c r="FY53" s="131"/>
      <c r="FZ53" s="131"/>
      <c r="GA53" s="131"/>
      <c r="GB53" s="131"/>
      <c r="GC53" s="131"/>
      <c r="GD53" s="131"/>
      <c r="GE53" s="131"/>
      <c r="GF53" s="131"/>
      <c r="GG53" s="131"/>
      <c r="GH53" s="131"/>
      <c r="GI53" s="131"/>
      <c r="GJ53" s="131"/>
      <c r="GK53" s="131"/>
      <c r="GL53" s="131"/>
      <c r="GM53" s="131"/>
      <c r="GN53" s="131"/>
      <c r="GO53" s="131"/>
      <c r="GP53" s="131"/>
      <c r="GQ53" s="131"/>
      <c r="GR53" s="131"/>
      <c r="GS53" s="131"/>
      <c r="GT53" s="131"/>
      <c r="GU53" s="131"/>
      <c r="GV53" s="131"/>
      <c r="GW53" s="131"/>
      <c r="GX53" s="131"/>
      <c r="GY53" s="131"/>
      <c r="GZ53" s="131"/>
      <c r="HA53" s="131"/>
      <c r="HB53" s="131"/>
      <c r="HC53" s="131"/>
      <c r="HD53" s="131"/>
      <c r="HE53" s="131"/>
      <c r="HF53" s="131"/>
      <c r="HG53" s="131"/>
      <c r="HH53" s="131"/>
      <c r="HI53" s="131"/>
      <c r="HJ53" s="131"/>
      <c r="HK53" s="131"/>
      <c r="HL53" s="131"/>
      <c r="HM53" s="131"/>
      <c r="HN53" s="131"/>
      <c r="HO53" s="131"/>
      <c r="HP53" s="131"/>
      <c r="HQ53" s="131"/>
      <c r="HR53" s="131"/>
      <c r="HS53" s="131"/>
      <c r="HT53" s="131"/>
      <c r="HU53" s="131"/>
      <c r="HV53" s="131"/>
      <c r="HW53" s="131"/>
      <c r="HX53" s="131"/>
      <c r="HY53" s="131"/>
      <c r="HZ53" s="131"/>
      <c r="IA53" s="131"/>
      <c r="IB53" s="131"/>
      <c r="IC53" s="131"/>
      <c r="ID53" s="131"/>
      <c r="IE53" s="131"/>
      <c r="IF53" s="131"/>
      <c r="IG53" s="131"/>
      <c r="IH53" s="131"/>
      <c r="II53" s="131"/>
      <c r="IJ53" s="131"/>
      <c r="IK53" s="131"/>
      <c r="IL53" s="131"/>
      <c r="IM53" s="131"/>
      <c r="IN53" s="131"/>
      <c r="IO53" s="131"/>
      <c r="IP53" s="131"/>
      <c r="IQ53" s="131"/>
      <c r="IR53" s="131"/>
      <c r="IS53" s="131"/>
      <c r="IT53" s="131"/>
      <c r="IU53" s="131"/>
      <c r="IV53" s="131"/>
    </row>
    <row r="54" spans="1:256" ht="21" customHeight="1">
      <c r="A54" s="148"/>
      <c r="B54" s="149"/>
      <c r="C54" s="160">
        <v>10</v>
      </c>
      <c r="D54" s="161" t="s">
        <v>235</v>
      </c>
      <c r="E54" s="162" t="s">
        <v>231</v>
      </c>
      <c r="F54" s="163" t="s">
        <v>59</v>
      </c>
      <c r="G54" s="163" t="s">
        <v>190</v>
      </c>
      <c r="H54" s="164"/>
      <c r="I54" s="164" t="s">
        <v>48</v>
      </c>
      <c r="J54" s="129"/>
      <c r="L54" s="154"/>
      <c r="M54" s="154"/>
      <c r="N54" s="154"/>
      <c r="O54" s="154"/>
      <c r="P54" s="154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31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31"/>
      <c r="IM54" s="131"/>
      <c r="IN54" s="131"/>
      <c r="IO54" s="131"/>
      <c r="IP54" s="131"/>
      <c r="IQ54" s="131"/>
      <c r="IR54" s="131"/>
      <c r="IS54" s="131"/>
      <c r="IT54" s="131"/>
      <c r="IU54" s="131"/>
      <c r="IV54" s="131"/>
    </row>
    <row r="55" spans="1:256" ht="21" customHeight="1">
      <c r="A55" s="150"/>
      <c r="B55" s="151"/>
      <c r="C55" s="152"/>
      <c r="D55" s="152"/>
      <c r="E55" s="151"/>
      <c r="F55" s="152"/>
      <c r="G55" s="151"/>
      <c r="H55" s="152"/>
      <c r="I55" s="152"/>
      <c r="L55"/>
      <c r="M55"/>
      <c r="N55"/>
      <c r="O55"/>
      <c r="P55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31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31"/>
      <c r="GW55" s="131"/>
      <c r="GX55" s="131"/>
      <c r="GY55" s="131"/>
      <c r="GZ55" s="131"/>
      <c r="HA55" s="131"/>
      <c r="HB55" s="131"/>
      <c r="HC55" s="131"/>
      <c r="HD55" s="131"/>
      <c r="HE55" s="131"/>
      <c r="HF55" s="131"/>
      <c r="HG55" s="131"/>
      <c r="HH55" s="131"/>
      <c r="HI55" s="131"/>
      <c r="HJ55" s="131"/>
      <c r="HK55" s="131"/>
      <c r="HL55" s="131"/>
      <c r="HM55" s="131"/>
      <c r="HN55" s="131"/>
      <c r="HO55" s="131"/>
      <c r="HP55" s="131"/>
      <c r="HQ55" s="131"/>
      <c r="HR55" s="131"/>
      <c r="HS55" s="131"/>
      <c r="HT55" s="131"/>
      <c r="HU55" s="131"/>
      <c r="HV55" s="131"/>
      <c r="HW55" s="131"/>
      <c r="HX55" s="131"/>
      <c r="HY55" s="131"/>
      <c r="HZ55" s="131"/>
      <c r="IA55" s="131"/>
      <c r="IB55" s="131"/>
      <c r="IC55" s="131"/>
      <c r="ID55" s="131"/>
      <c r="IE55" s="131"/>
      <c r="IF55" s="131"/>
      <c r="IG55" s="131"/>
      <c r="IH55" s="131"/>
      <c r="II55" s="131"/>
      <c r="IJ55" s="131"/>
      <c r="IK55" s="131"/>
      <c r="IL55" s="131"/>
      <c r="IM55" s="131"/>
      <c r="IN55" s="131"/>
      <c r="IO55" s="131"/>
      <c r="IP55" s="131"/>
      <c r="IQ55" s="131"/>
      <c r="IR55" s="131"/>
      <c r="IS55" s="131"/>
      <c r="IT55" s="131"/>
      <c r="IU55" s="131"/>
      <c r="IV55" s="131"/>
    </row>
    <row r="56" spans="1:256" ht="21" customHeight="1">
      <c r="A56" s="122" t="s">
        <v>70</v>
      </c>
      <c r="B56" s="123">
        <v>6</v>
      </c>
      <c r="C56" s="124">
        <v>1</v>
      </c>
      <c r="D56" s="125" t="s">
        <v>181</v>
      </c>
      <c r="E56" s="126" t="s">
        <v>194</v>
      </c>
      <c r="F56" s="127" t="s">
        <v>59</v>
      </c>
      <c r="G56" s="127" t="s">
        <v>9</v>
      </c>
      <c r="H56" s="128"/>
      <c r="I56" s="128" t="s">
        <v>35</v>
      </c>
      <c r="J56" s="129"/>
      <c r="L56"/>
      <c r="M56"/>
      <c r="N56"/>
      <c r="O56"/>
      <c r="P56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131"/>
      <c r="FU56" s="131"/>
      <c r="FV56" s="131"/>
      <c r="FW56" s="131"/>
      <c r="FX56" s="131"/>
      <c r="FY56" s="131"/>
      <c r="FZ56" s="131"/>
      <c r="GA56" s="131"/>
      <c r="GB56" s="131"/>
      <c r="GC56" s="131"/>
      <c r="GD56" s="131"/>
      <c r="GE56" s="131"/>
      <c r="GF56" s="131"/>
      <c r="GG56" s="131"/>
      <c r="GH56" s="131"/>
      <c r="GI56" s="131"/>
      <c r="GJ56" s="131"/>
      <c r="GK56" s="131"/>
      <c r="GL56" s="131"/>
      <c r="GM56" s="131"/>
      <c r="GN56" s="131"/>
      <c r="GO56" s="131"/>
      <c r="GP56" s="131"/>
      <c r="GQ56" s="131"/>
      <c r="GR56" s="131"/>
      <c r="GS56" s="131"/>
      <c r="GT56" s="131"/>
      <c r="GU56" s="131"/>
      <c r="GV56" s="131"/>
      <c r="GW56" s="131"/>
      <c r="GX56" s="131"/>
      <c r="GY56" s="131"/>
      <c r="GZ56" s="131"/>
      <c r="HA56" s="131"/>
      <c r="HB56" s="131"/>
      <c r="HC56" s="131"/>
      <c r="HD56" s="131"/>
      <c r="HE56" s="131"/>
      <c r="HF56" s="131"/>
      <c r="HG56" s="131"/>
      <c r="HH56" s="131"/>
      <c r="HI56" s="131"/>
      <c r="HJ56" s="131"/>
      <c r="HK56" s="131"/>
      <c r="HL56" s="131"/>
      <c r="HM56" s="131"/>
      <c r="HN56" s="131"/>
      <c r="HO56" s="131"/>
      <c r="HP56" s="131"/>
      <c r="HQ56" s="131"/>
      <c r="HR56" s="131"/>
      <c r="HS56" s="131"/>
      <c r="HT56" s="131"/>
      <c r="HU56" s="131"/>
      <c r="HV56" s="131"/>
      <c r="HW56" s="131"/>
      <c r="HX56" s="131"/>
      <c r="HY56" s="131"/>
      <c r="HZ56" s="131"/>
      <c r="IA56" s="131"/>
      <c r="IB56" s="131"/>
      <c r="IC56" s="131"/>
      <c r="ID56" s="131"/>
      <c r="IE56" s="131"/>
      <c r="IF56" s="131"/>
      <c r="IG56" s="131"/>
      <c r="IH56" s="131"/>
      <c r="II56" s="131"/>
      <c r="IJ56" s="131"/>
      <c r="IK56" s="131"/>
      <c r="IL56" s="131"/>
      <c r="IM56" s="131"/>
      <c r="IN56" s="131"/>
      <c r="IO56" s="131"/>
      <c r="IP56" s="131"/>
      <c r="IQ56" s="131"/>
      <c r="IR56" s="131"/>
      <c r="IS56" s="131"/>
      <c r="IT56" s="131"/>
      <c r="IU56" s="131"/>
      <c r="IV56" s="131"/>
    </row>
    <row r="57" spans="1:256" ht="21" customHeight="1">
      <c r="A57" s="132"/>
      <c r="B57" s="133"/>
      <c r="C57" s="124">
        <v>2</v>
      </c>
      <c r="D57" s="125" t="s">
        <v>181</v>
      </c>
      <c r="E57" s="126" t="s">
        <v>7</v>
      </c>
      <c r="F57" s="127" t="s">
        <v>59</v>
      </c>
      <c r="G57" s="127" t="s">
        <v>191</v>
      </c>
      <c r="H57" s="128"/>
      <c r="I57" s="128" t="s">
        <v>35</v>
      </c>
      <c r="J57" s="129"/>
      <c r="L57"/>
      <c r="M57"/>
      <c r="N57"/>
      <c r="O57"/>
      <c r="P57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1"/>
      <c r="IP57" s="131"/>
      <c r="IQ57" s="131"/>
      <c r="IR57" s="131"/>
      <c r="IS57" s="131"/>
      <c r="IT57" s="131"/>
      <c r="IU57" s="131"/>
      <c r="IV57" s="131"/>
    </row>
    <row r="58" spans="1:256" ht="21" customHeight="1">
      <c r="A58" s="132"/>
      <c r="B58" s="133"/>
      <c r="C58" s="124">
        <v>3</v>
      </c>
      <c r="D58" s="125" t="s">
        <v>181</v>
      </c>
      <c r="E58" s="126" t="s">
        <v>195</v>
      </c>
      <c r="F58" s="127" t="s">
        <v>59</v>
      </c>
      <c r="G58" s="127" t="s">
        <v>24</v>
      </c>
      <c r="H58" s="128"/>
      <c r="I58" s="128" t="s">
        <v>34</v>
      </c>
      <c r="J58" s="129"/>
      <c r="L58"/>
      <c r="M58"/>
      <c r="N58"/>
      <c r="O58"/>
      <c r="P58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131"/>
      <c r="GE58" s="131"/>
      <c r="GF58" s="131"/>
      <c r="GG58" s="131"/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  <c r="IO58" s="131"/>
      <c r="IP58" s="131"/>
      <c r="IQ58" s="131"/>
      <c r="IR58" s="131"/>
      <c r="IS58" s="131"/>
      <c r="IT58" s="131"/>
      <c r="IU58" s="131"/>
      <c r="IV58" s="131"/>
    </row>
    <row r="59" spans="1:256" ht="21" customHeight="1">
      <c r="A59" s="132"/>
      <c r="B59" s="133"/>
      <c r="C59" s="124">
        <v>4</v>
      </c>
      <c r="D59" s="125" t="s">
        <v>181</v>
      </c>
      <c r="E59" s="126" t="s">
        <v>190</v>
      </c>
      <c r="F59" s="127" t="s">
        <v>59</v>
      </c>
      <c r="G59" s="127" t="s">
        <v>192</v>
      </c>
      <c r="H59" s="128"/>
      <c r="I59" s="128" t="s">
        <v>34</v>
      </c>
      <c r="J59" s="129"/>
      <c r="L59" s="154"/>
      <c r="M59" s="154"/>
      <c r="N59" s="154"/>
      <c r="O59" s="154"/>
      <c r="P59" s="154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  <c r="IT59" s="131"/>
      <c r="IU59" s="131"/>
      <c r="IV59" s="131"/>
    </row>
    <row r="60" spans="1:256" ht="21" customHeight="1">
      <c r="A60" s="134"/>
      <c r="B60" s="135"/>
      <c r="C60" s="136">
        <v>5</v>
      </c>
      <c r="D60" s="137" t="s">
        <v>0</v>
      </c>
      <c r="E60" s="138" t="s">
        <v>31</v>
      </c>
      <c r="F60" s="139" t="s">
        <v>59</v>
      </c>
      <c r="G60" s="139" t="s">
        <v>35</v>
      </c>
      <c r="H60" s="140"/>
      <c r="I60" s="140" t="s">
        <v>47</v>
      </c>
      <c r="J60" s="129"/>
      <c r="L60"/>
      <c r="M60"/>
      <c r="N60"/>
      <c r="O60"/>
      <c r="P60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31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31"/>
      <c r="GW60" s="131"/>
      <c r="GX60" s="131"/>
      <c r="GY60" s="13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31"/>
      <c r="HK60" s="131"/>
      <c r="HL60" s="131"/>
      <c r="HM60" s="131"/>
      <c r="HN60" s="131"/>
      <c r="HO60" s="131"/>
      <c r="HP60" s="131"/>
      <c r="HQ60" s="131"/>
      <c r="HR60" s="131"/>
      <c r="HS60" s="131"/>
      <c r="HT60" s="131"/>
      <c r="HU60" s="131"/>
      <c r="HV60" s="131"/>
      <c r="HW60" s="131"/>
      <c r="HX60" s="131"/>
      <c r="HY60" s="131"/>
      <c r="HZ60" s="131"/>
      <c r="IA60" s="131"/>
      <c r="IB60" s="131"/>
      <c r="IC60" s="131"/>
      <c r="ID60" s="131"/>
      <c r="IE60" s="131"/>
      <c r="IF60" s="131"/>
      <c r="IG60" s="131"/>
      <c r="IH60" s="131"/>
      <c r="II60" s="131"/>
      <c r="IJ60" s="131"/>
      <c r="IK60" s="131"/>
      <c r="IL60" s="131"/>
      <c r="IM60" s="131"/>
      <c r="IN60" s="131"/>
      <c r="IO60" s="131"/>
      <c r="IP60" s="131"/>
      <c r="IQ60" s="131"/>
      <c r="IR60" s="131"/>
      <c r="IS60" s="131"/>
      <c r="IT60" s="131"/>
      <c r="IU60" s="131"/>
      <c r="IV60" s="131"/>
    </row>
    <row r="61" spans="1:256" ht="21" customHeight="1">
      <c r="A61" s="134"/>
      <c r="B61" s="135"/>
      <c r="C61" s="136">
        <v>6</v>
      </c>
      <c r="D61" s="137" t="s">
        <v>0</v>
      </c>
      <c r="E61" s="138" t="s">
        <v>39</v>
      </c>
      <c r="F61" s="139" t="s">
        <v>59</v>
      </c>
      <c r="G61" s="139" t="s">
        <v>43</v>
      </c>
      <c r="H61" s="140"/>
      <c r="I61" s="140" t="s">
        <v>47</v>
      </c>
      <c r="J61" s="129"/>
      <c r="L61"/>
      <c r="M61"/>
      <c r="N61"/>
      <c r="O61"/>
      <c r="P6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  <c r="FW61" s="131"/>
      <c r="FX61" s="131"/>
      <c r="FY61" s="131"/>
      <c r="FZ61" s="131"/>
      <c r="GA61" s="131"/>
      <c r="GB61" s="131"/>
      <c r="GC61" s="131"/>
      <c r="GD61" s="131"/>
      <c r="GE61" s="131"/>
      <c r="GF61" s="131"/>
      <c r="GG61" s="131"/>
      <c r="GH61" s="131"/>
      <c r="GI61" s="131"/>
      <c r="GJ61" s="131"/>
      <c r="GK61" s="131"/>
      <c r="GL61" s="131"/>
      <c r="GM61" s="131"/>
      <c r="GN61" s="131"/>
      <c r="GO61" s="131"/>
      <c r="GP61" s="131"/>
      <c r="GQ61" s="131"/>
      <c r="GR61" s="131"/>
      <c r="GS61" s="131"/>
      <c r="GT61" s="131"/>
      <c r="GU61" s="131"/>
      <c r="GV61" s="131"/>
      <c r="GW61" s="131"/>
      <c r="GX61" s="131"/>
      <c r="GY61" s="131"/>
      <c r="GZ61" s="131"/>
      <c r="HA61" s="131"/>
      <c r="HB61" s="131"/>
      <c r="HC61" s="131"/>
      <c r="HD61" s="131"/>
      <c r="HE61" s="131"/>
      <c r="HF61" s="131"/>
      <c r="HG61" s="131"/>
      <c r="HH61" s="131"/>
      <c r="HI61" s="131"/>
      <c r="HJ61" s="131"/>
      <c r="HK61" s="131"/>
      <c r="HL61" s="131"/>
      <c r="HM61" s="131"/>
      <c r="HN61" s="131"/>
      <c r="HO61" s="131"/>
      <c r="HP61" s="131"/>
      <c r="HQ61" s="131"/>
      <c r="HR61" s="131"/>
      <c r="HS61" s="131"/>
      <c r="HT61" s="131"/>
      <c r="HU61" s="131"/>
      <c r="HV61" s="131"/>
      <c r="HW61" s="131"/>
      <c r="HX61" s="131"/>
      <c r="HY61" s="131"/>
      <c r="HZ61" s="131"/>
      <c r="IA61" s="131"/>
      <c r="IB61" s="131"/>
      <c r="IC61" s="131"/>
      <c r="ID61" s="131"/>
      <c r="IE61" s="131"/>
      <c r="IF61" s="131"/>
      <c r="IG61" s="131"/>
      <c r="IH61" s="131"/>
      <c r="II61" s="131"/>
      <c r="IJ61" s="131"/>
      <c r="IK61" s="131"/>
      <c r="IL61" s="131"/>
      <c r="IM61" s="131"/>
      <c r="IN61" s="131"/>
      <c r="IO61" s="131"/>
      <c r="IP61" s="131"/>
      <c r="IQ61" s="131"/>
      <c r="IR61" s="131"/>
      <c r="IS61" s="131"/>
      <c r="IT61" s="131"/>
      <c r="IU61" s="131"/>
      <c r="IV61" s="131"/>
    </row>
    <row r="62" spans="1:256" ht="21" customHeight="1">
      <c r="A62" s="134"/>
      <c r="B62" s="135"/>
      <c r="C62" s="136">
        <v>7</v>
      </c>
      <c r="D62" s="137" t="s">
        <v>0</v>
      </c>
      <c r="E62" s="138" t="s">
        <v>32</v>
      </c>
      <c r="F62" s="139" t="s">
        <v>59</v>
      </c>
      <c r="G62" s="139" t="s">
        <v>36</v>
      </c>
      <c r="H62" s="140"/>
      <c r="I62" s="140" t="s">
        <v>48</v>
      </c>
      <c r="J62" s="129"/>
      <c r="L62"/>
      <c r="M62"/>
      <c r="N62"/>
      <c r="O62"/>
      <c r="P62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  <c r="FV62" s="131"/>
      <c r="FW62" s="131"/>
      <c r="FX62" s="131"/>
      <c r="FY62" s="131"/>
      <c r="FZ62" s="131"/>
      <c r="GA62" s="131"/>
      <c r="GB62" s="131"/>
      <c r="GC62" s="131"/>
      <c r="GD62" s="131"/>
      <c r="GE62" s="131"/>
      <c r="GF62" s="131"/>
      <c r="GG62" s="131"/>
      <c r="GH62" s="131"/>
      <c r="GI62" s="131"/>
      <c r="GJ62" s="131"/>
      <c r="GK62" s="131"/>
      <c r="GL62" s="131"/>
      <c r="GM62" s="131"/>
      <c r="GN62" s="131"/>
      <c r="GO62" s="131"/>
      <c r="GP62" s="131"/>
      <c r="GQ62" s="131"/>
      <c r="GR62" s="131"/>
      <c r="GS62" s="131"/>
      <c r="GT62" s="131"/>
      <c r="GU62" s="131"/>
      <c r="GV62" s="131"/>
      <c r="GW62" s="131"/>
      <c r="GX62" s="131"/>
      <c r="GY62" s="131"/>
      <c r="GZ62" s="131"/>
      <c r="HA62" s="131"/>
      <c r="HB62" s="131"/>
      <c r="HC62" s="131"/>
      <c r="HD62" s="131"/>
      <c r="HE62" s="131"/>
      <c r="HF62" s="131"/>
      <c r="HG62" s="131"/>
      <c r="HH62" s="131"/>
      <c r="HI62" s="131"/>
      <c r="HJ62" s="131"/>
      <c r="HK62" s="131"/>
      <c r="HL62" s="131"/>
      <c r="HM62" s="131"/>
      <c r="HN62" s="131"/>
      <c r="HO62" s="131"/>
      <c r="HP62" s="131"/>
      <c r="HQ62" s="131"/>
      <c r="HR62" s="131"/>
      <c r="HS62" s="131"/>
      <c r="HT62" s="131"/>
      <c r="HU62" s="131"/>
      <c r="HV62" s="131"/>
      <c r="HW62" s="131"/>
      <c r="HX62" s="131"/>
      <c r="HY62" s="131"/>
      <c r="HZ62" s="131"/>
      <c r="IA62" s="131"/>
      <c r="IB62" s="131"/>
      <c r="IC62" s="131"/>
      <c r="ID62" s="131"/>
      <c r="IE62" s="131"/>
      <c r="IF62" s="131"/>
      <c r="IG62" s="131"/>
      <c r="IH62" s="131"/>
      <c r="II62" s="131"/>
      <c r="IJ62" s="131"/>
      <c r="IK62" s="131"/>
      <c r="IL62" s="131"/>
      <c r="IM62" s="131"/>
      <c r="IN62" s="131"/>
      <c r="IO62" s="131"/>
      <c r="IP62" s="131"/>
      <c r="IQ62" s="131"/>
      <c r="IR62" s="131"/>
      <c r="IS62" s="131"/>
      <c r="IT62" s="131"/>
      <c r="IU62" s="131"/>
      <c r="IV62" s="131"/>
    </row>
    <row r="63" spans="1:256" ht="21" customHeight="1">
      <c r="A63" s="134"/>
      <c r="B63" s="135"/>
      <c r="C63" s="136">
        <v>8</v>
      </c>
      <c r="D63" s="137" t="s">
        <v>0</v>
      </c>
      <c r="E63" s="138" t="s">
        <v>40</v>
      </c>
      <c r="F63" s="139" t="s">
        <v>59</v>
      </c>
      <c r="G63" s="139" t="s">
        <v>44</v>
      </c>
      <c r="H63" s="140"/>
      <c r="I63" s="140" t="s">
        <v>48</v>
      </c>
      <c r="J63" s="129"/>
      <c r="L63"/>
      <c r="M63"/>
      <c r="N63"/>
      <c r="O63"/>
      <c r="P63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131"/>
      <c r="GB63" s="131"/>
      <c r="GC63" s="131"/>
      <c r="GD63" s="131"/>
      <c r="GE63" s="131"/>
      <c r="GF63" s="131"/>
      <c r="GG63" s="131"/>
      <c r="GH63" s="131"/>
      <c r="GI63" s="131"/>
      <c r="GJ63" s="131"/>
      <c r="GK63" s="131"/>
      <c r="GL63" s="131"/>
      <c r="GM63" s="131"/>
      <c r="GN63" s="131"/>
      <c r="GO63" s="131"/>
      <c r="GP63" s="131"/>
      <c r="GQ63" s="131"/>
      <c r="GR63" s="131"/>
      <c r="GS63" s="131"/>
      <c r="GT63" s="131"/>
      <c r="GU63" s="131"/>
      <c r="GV63" s="131"/>
      <c r="GW63" s="131"/>
      <c r="GX63" s="131"/>
      <c r="GY63" s="131"/>
      <c r="GZ63" s="131"/>
      <c r="HA63" s="131"/>
      <c r="HB63" s="131"/>
      <c r="HC63" s="131"/>
      <c r="HD63" s="131"/>
      <c r="HE63" s="131"/>
      <c r="HF63" s="131"/>
      <c r="HG63" s="131"/>
      <c r="HH63" s="131"/>
      <c r="HI63" s="131"/>
      <c r="HJ63" s="131"/>
      <c r="HK63" s="131"/>
      <c r="HL63" s="131"/>
      <c r="HM63" s="131"/>
      <c r="HN63" s="131"/>
      <c r="HO63" s="131"/>
      <c r="HP63" s="131"/>
      <c r="HQ63" s="131"/>
      <c r="HR63" s="131"/>
      <c r="HS63" s="131"/>
      <c r="HT63" s="131"/>
      <c r="HU63" s="131"/>
      <c r="HV63" s="131"/>
      <c r="HW63" s="131"/>
      <c r="HX63" s="131"/>
      <c r="HY63" s="131"/>
      <c r="HZ63" s="131"/>
      <c r="IA63" s="131"/>
      <c r="IB63" s="131"/>
      <c r="IC63" s="131"/>
      <c r="ID63" s="131"/>
      <c r="IE63" s="131"/>
      <c r="IF63" s="131"/>
      <c r="IG63" s="131"/>
      <c r="IH63" s="131"/>
      <c r="II63" s="131"/>
      <c r="IJ63" s="131"/>
      <c r="IK63" s="131"/>
      <c r="IL63" s="131"/>
      <c r="IM63" s="131"/>
      <c r="IN63" s="131"/>
      <c r="IO63" s="131"/>
      <c r="IP63" s="131"/>
      <c r="IQ63" s="131"/>
      <c r="IR63" s="131"/>
      <c r="IS63" s="131"/>
      <c r="IT63" s="131"/>
      <c r="IU63" s="131"/>
      <c r="IV63" s="131"/>
    </row>
    <row r="64" spans="1:256" ht="21" customHeight="1">
      <c r="A64" s="141"/>
      <c r="B64" s="142"/>
      <c r="C64" s="155">
        <v>9</v>
      </c>
      <c r="D64" s="156" t="s">
        <v>230</v>
      </c>
      <c r="E64" s="157" t="s">
        <v>48</v>
      </c>
      <c r="F64" s="158" t="s">
        <v>59</v>
      </c>
      <c r="G64" s="158" t="s">
        <v>36</v>
      </c>
      <c r="H64" s="159"/>
      <c r="I64" s="159" t="s">
        <v>43</v>
      </c>
      <c r="J64" s="129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131"/>
      <c r="GB64" s="131"/>
      <c r="GC64" s="131"/>
      <c r="GD64" s="131"/>
      <c r="GE64" s="131"/>
      <c r="GF64" s="131"/>
      <c r="GG64" s="131"/>
      <c r="GH64" s="131"/>
      <c r="GI64" s="131"/>
      <c r="GJ64" s="131"/>
      <c r="GK64" s="131"/>
      <c r="GL64" s="131"/>
      <c r="GM64" s="131"/>
      <c r="GN64" s="131"/>
      <c r="GO64" s="131"/>
      <c r="GP64" s="131"/>
      <c r="GQ64" s="131"/>
      <c r="GR64" s="131"/>
      <c r="GS64" s="131"/>
      <c r="GT64" s="131"/>
      <c r="GU64" s="131"/>
      <c r="GV64" s="131"/>
      <c r="GW64" s="131"/>
      <c r="GX64" s="131"/>
      <c r="GY64" s="131"/>
      <c r="GZ64" s="131"/>
      <c r="HA64" s="131"/>
      <c r="HB64" s="131"/>
      <c r="HC64" s="131"/>
      <c r="HD64" s="131"/>
      <c r="HE64" s="131"/>
      <c r="HF64" s="131"/>
      <c r="HG64" s="131"/>
      <c r="HH64" s="131"/>
      <c r="HI64" s="131"/>
      <c r="HJ64" s="131"/>
      <c r="HK64" s="131"/>
      <c r="HL64" s="131"/>
      <c r="HM64" s="131"/>
      <c r="HN64" s="131"/>
      <c r="HO64" s="131"/>
      <c r="HP64" s="131"/>
      <c r="HQ64" s="131"/>
      <c r="HR64" s="131"/>
      <c r="HS64" s="131"/>
      <c r="HT64" s="131"/>
      <c r="HU64" s="131"/>
      <c r="HV64" s="131"/>
      <c r="HW64" s="131"/>
      <c r="HX64" s="131"/>
      <c r="HY64" s="131"/>
      <c r="HZ64" s="131"/>
      <c r="IA64" s="131"/>
      <c r="IB64" s="131"/>
      <c r="IC64" s="131"/>
      <c r="ID64" s="131"/>
      <c r="IE64" s="131"/>
      <c r="IF64" s="131"/>
      <c r="IG64" s="131"/>
      <c r="IH64" s="131"/>
      <c r="II64" s="131"/>
      <c r="IJ64" s="131"/>
      <c r="IK64" s="131"/>
      <c r="IL64" s="131"/>
      <c r="IM64" s="131"/>
      <c r="IN64" s="131"/>
      <c r="IO64" s="131"/>
      <c r="IP64" s="131"/>
      <c r="IQ64" s="131"/>
      <c r="IR64" s="131"/>
      <c r="IS64" s="131"/>
      <c r="IT64" s="131"/>
      <c r="IU64" s="131"/>
      <c r="IV64" s="131"/>
    </row>
    <row r="65" spans="1:256" ht="21" customHeight="1">
      <c r="A65" s="141"/>
      <c r="B65" s="142"/>
      <c r="C65" s="160">
        <v>10</v>
      </c>
      <c r="D65" s="161" t="s">
        <v>235</v>
      </c>
      <c r="E65" s="162" t="s">
        <v>48</v>
      </c>
      <c r="F65" s="163" t="s">
        <v>59</v>
      </c>
      <c r="G65" s="163" t="s">
        <v>232</v>
      </c>
      <c r="H65" s="164"/>
      <c r="I65" s="164" t="s">
        <v>190</v>
      </c>
      <c r="J65" s="129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31"/>
      <c r="GW65" s="131"/>
      <c r="GX65" s="131"/>
      <c r="GY65" s="13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31"/>
      <c r="HK65" s="131"/>
      <c r="HL65" s="131"/>
      <c r="HM65" s="13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31"/>
      <c r="HY65" s="131"/>
      <c r="HZ65" s="131"/>
      <c r="IA65" s="13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31"/>
      <c r="IM65" s="131"/>
      <c r="IN65" s="131"/>
      <c r="IO65" s="131"/>
      <c r="IP65" s="131"/>
      <c r="IQ65" s="131"/>
      <c r="IR65" s="131"/>
      <c r="IS65" s="131"/>
      <c r="IT65" s="131"/>
      <c r="IU65" s="131"/>
      <c r="IV65" s="131"/>
    </row>
    <row r="66" spans="1:256" ht="21" customHeight="1">
      <c r="A66" s="150"/>
      <c r="B66" s="151"/>
      <c r="C66" s="152"/>
      <c r="D66" s="152"/>
      <c r="E66" s="151"/>
      <c r="F66" s="152"/>
      <c r="G66" s="151"/>
      <c r="H66" s="152"/>
      <c r="I66" s="152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131"/>
      <c r="GB66" s="131"/>
      <c r="GC66" s="131"/>
      <c r="GD66" s="131"/>
      <c r="GE66" s="131"/>
      <c r="GF66" s="131"/>
      <c r="GG66" s="131"/>
      <c r="GH66" s="131"/>
      <c r="GI66" s="131"/>
      <c r="GJ66" s="131"/>
      <c r="GK66" s="131"/>
      <c r="GL66" s="131"/>
      <c r="GM66" s="131"/>
      <c r="GN66" s="131"/>
      <c r="GO66" s="131"/>
      <c r="GP66" s="131"/>
      <c r="GQ66" s="131"/>
      <c r="GR66" s="131"/>
      <c r="GS66" s="131"/>
      <c r="GT66" s="131"/>
      <c r="GU66" s="131"/>
      <c r="GV66" s="131"/>
      <c r="GW66" s="131"/>
      <c r="GX66" s="131"/>
      <c r="GY66" s="131"/>
      <c r="GZ66" s="131"/>
      <c r="HA66" s="131"/>
      <c r="HB66" s="131"/>
      <c r="HC66" s="131"/>
      <c r="HD66" s="131"/>
      <c r="HE66" s="131"/>
      <c r="HF66" s="131"/>
      <c r="HG66" s="131"/>
      <c r="HH66" s="131"/>
      <c r="HI66" s="131"/>
      <c r="HJ66" s="131"/>
      <c r="HK66" s="131"/>
      <c r="HL66" s="131"/>
      <c r="HM66" s="131"/>
      <c r="HN66" s="131"/>
      <c r="HO66" s="131"/>
      <c r="HP66" s="131"/>
      <c r="HQ66" s="131"/>
      <c r="HR66" s="131"/>
      <c r="HS66" s="131"/>
      <c r="HT66" s="131"/>
      <c r="HU66" s="131"/>
      <c r="HV66" s="131"/>
      <c r="HW66" s="131"/>
      <c r="HX66" s="131"/>
      <c r="HY66" s="131"/>
      <c r="HZ66" s="131"/>
      <c r="IA66" s="131"/>
      <c r="IB66" s="131"/>
      <c r="IC66" s="131"/>
      <c r="ID66" s="131"/>
      <c r="IE66" s="131"/>
      <c r="IF66" s="131"/>
      <c r="IG66" s="131"/>
      <c r="IH66" s="131"/>
      <c r="II66" s="131"/>
      <c r="IJ66" s="131"/>
      <c r="IK66" s="131"/>
      <c r="IL66" s="131"/>
      <c r="IM66" s="131"/>
      <c r="IN66" s="131"/>
      <c r="IO66" s="131"/>
      <c r="IP66" s="131"/>
      <c r="IQ66" s="131"/>
      <c r="IR66" s="131"/>
      <c r="IS66" s="131"/>
      <c r="IT66" s="131"/>
      <c r="IU66" s="131"/>
      <c r="IV66" s="131"/>
    </row>
    <row r="67" spans="1:256" ht="21" customHeight="1">
      <c r="A67" s="122" t="s">
        <v>73</v>
      </c>
      <c r="B67" s="123">
        <v>7</v>
      </c>
      <c r="C67" s="124">
        <v>1</v>
      </c>
      <c r="D67" s="125" t="s">
        <v>181</v>
      </c>
      <c r="E67" s="126" t="s">
        <v>187</v>
      </c>
      <c r="F67" s="127" t="s">
        <v>59</v>
      </c>
      <c r="G67" s="127" t="s">
        <v>47</v>
      </c>
      <c r="H67" s="128"/>
      <c r="I67" s="128" t="s">
        <v>45</v>
      </c>
      <c r="J67" s="129"/>
      <c r="L67"/>
      <c r="M67"/>
      <c r="N67"/>
      <c r="O67"/>
      <c r="P67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1"/>
      <c r="FX67" s="131"/>
      <c r="FY67" s="131"/>
      <c r="FZ67" s="131"/>
      <c r="GA67" s="131"/>
      <c r="GB67" s="131"/>
      <c r="GC67" s="131"/>
      <c r="GD67" s="131"/>
      <c r="GE67" s="131"/>
      <c r="GF67" s="131"/>
      <c r="GG67" s="131"/>
      <c r="GH67" s="131"/>
      <c r="GI67" s="131"/>
      <c r="GJ67" s="131"/>
      <c r="GK67" s="131"/>
      <c r="GL67" s="131"/>
      <c r="GM67" s="131"/>
      <c r="GN67" s="131"/>
      <c r="GO67" s="131"/>
      <c r="GP67" s="131"/>
      <c r="GQ67" s="131"/>
      <c r="GR67" s="131"/>
      <c r="GS67" s="131"/>
      <c r="GT67" s="131"/>
      <c r="GU67" s="131"/>
      <c r="GV67" s="131"/>
      <c r="GW67" s="131"/>
      <c r="GX67" s="131"/>
      <c r="GY67" s="131"/>
      <c r="GZ67" s="131"/>
      <c r="HA67" s="131"/>
      <c r="HB67" s="131"/>
      <c r="HC67" s="131"/>
      <c r="HD67" s="131"/>
      <c r="HE67" s="131"/>
      <c r="HF67" s="131"/>
      <c r="HG67" s="131"/>
      <c r="HH67" s="131"/>
      <c r="HI67" s="131"/>
      <c r="HJ67" s="131"/>
      <c r="HK67" s="131"/>
      <c r="HL67" s="131"/>
      <c r="HM67" s="131"/>
      <c r="HN67" s="131"/>
      <c r="HO67" s="131"/>
      <c r="HP67" s="131"/>
      <c r="HQ67" s="131"/>
      <c r="HR67" s="131"/>
      <c r="HS67" s="131"/>
      <c r="HT67" s="131"/>
      <c r="HU67" s="131"/>
      <c r="HV67" s="131"/>
      <c r="HW67" s="131"/>
      <c r="HX67" s="131"/>
      <c r="HY67" s="131"/>
      <c r="HZ67" s="131"/>
      <c r="IA67" s="131"/>
      <c r="IB67" s="131"/>
      <c r="IC67" s="131"/>
      <c r="ID67" s="131"/>
      <c r="IE67" s="131"/>
      <c r="IF67" s="131"/>
      <c r="IG67" s="131"/>
      <c r="IH67" s="131"/>
      <c r="II67" s="131"/>
      <c r="IJ67" s="131"/>
      <c r="IK67" s="131"/>
      <c r="IL67" s="131"/>
      <c r="IM67" s="131"/>
      <c r="IN67" s="131"/>
      <c r="IO67" s="131"/>
      <c r="IP67" s="131"/>
      <c r="IQ67" s="131"/>
      <c r="IR67" s="131"/>
      <c r="IS67" s="131"/>
      <c r="IT67" s="131"/>
      <c r="IU67" s="131"/>
      <c r="IV67" s="131"/>
    </row>
    <row r="68" spans="1:256" ht="21" customHeight="1">
      <c r="A68" s="132"/>
      <c r="B68" s="133"/>
      <c r="C68" s="124">
        <v>2</v>
      </c>
      <c r="D68" s="125" t="s">
        <v>181</v>
      </c>
      <c r="E68" s="126" t="s">
        <v>184</v>
      </c>
      <c r="F68" s="127" t="s">
        <v>59</v>
      </c>
      <c r="G68" s="127" t="s">
        <v>20</v>
      </c>
      <c r="H68" s="128"/>
      <c r="I68" s="128" t="s">
        <v>45</v>
      </c>
      <c r="J68" s="129"/>
      <c r="L68"/>
      <c r="M68"/>
      <c r="N68"/>
      <c r="O68"/>
      <c r="P68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1"/>
      <c r="FX68" s="131"/>
      <c r="FY68" s="131"/>
      <c r="FZ68" s="131"/>
      <c r="GA68" s="131"/>
      <c r="GB68" s="131"/>
      <c r="GC68" s="131"/>
      <c r="GD68" s="131"/>
      <c r="GE68" s="131"/>
      <c r="GF68" s="131"/>
      <c r="GG68" s="131"/>
      <c r="GH68" s="131"/>
      <c r="GI68" s="131"/>
      <c r="GJ68" s="131"/>
      <c r="GK68" s="131"/>
      <c r="GL68" s="131"/>
      <c r="GM68" s="131"/>
      <c r="GN68" s="131"/>
      <c r="GO68" s="131"/>
      <c r="GP68" s="131"/>
      <c r="GQ68" s="131"/>
      <c r="GR68" s="131"/>
      <c r="GS68" s="131"/>
      <c r="GT68" s="131"/>
      <c r="GU68" s="131"/>
      <c r="GV68" s="131"/>
      <c r="GW68" s="131"/>
      <c r="GX68" s="131"/>
      <c r="GY68" s="131"/>
      <c r="GZ68" s="131"/>
      <c r="HA68" s="131"/>
      <c r="HB68" s="131"/>
      <c r="HC68" s="131"/>
      <c r="HD68" s="131"/>
      <c r="HE68" s="131"/>
      <c r="HF68" s="131"/>
      <c r="HG68" s="131"/>
      <c r="HH68" s="131"/>
      <c r="HI68" s="131"/>
      <c r="HJ68" s="131"/>
      <c r="HK68" s="131"/>
      <c r="HL68" s="131"/>
      <c r="HM68" s="131"/>
      <c r="HN68" s="131"/>
      <c r="HO68" s="131"/>
      <c r="HP68" s="131"/>
      <c r="HQ68" s="131"/>
      <c r="HR68" s="131"/>
      <c r="HS68" s="131"/>
      <c r="HT68" s="131"/>
      <c r="HU68" s="131"/>
      <c r="HV68" s="131"/>
      <c r="HW68" s="131"/>
      <c r="HX68" s="131"/>
      <c r="HY68" s="131"/>
      <c r="HZ68" s="131"/>
      <c r="IA68" s="131"/>
      <c r="IB68" s="131"/>
      <c r="IC68" s="131"/>
      <c r="ID68" s="131"/>
      <c r="IE68" s="131"/>
      <c r="IF68" s="131"/>
      <c r="IG68" s="131"/>
      <c r="IH68" s="131"/>
      <c r="II68" s="131"/>
      <c r="IJ68" s="131"/>
      <c r="IK68" s="131"/>
      <c r="IL68" s="131"/>
      <c r="IM68" s="131"/>
      <c r="IN68" s="131"/>
      <c r="IO68" s="131"/>
      <c r="IP68" s="131"/>
      <c r="IQ68" s="131"/>
      <c r="IR68" s="131"/>
      <c r="IS68" s="131"/>
      <c r="IT68" s="131"/>
      <c r="IU68" s="131"/>
      <c r="IV68" s="131"/>
    </row>
    <row r="69" spans="1:256" ht="21" customHeight="1">
      <c r="A69" s="132"/>
      <c r="B69" s="133"/>
      <c r="C69" s="124">
        <v>3</v>
      </c>
      <c r="D69" s="125" t="s">
        <v>181</v>
      </c>
      <c r="E69" s="126" t="s">
        <v>36</v>
      </c>
      <c r="F69" s="127" t="s">
        <v>59</v>
      </c>
      <c r="G69" s="127" t="s">
        <v>182</v>
      </c>
      <c r="H69" s="128"/>
      <c r="I69" s="128" t="s">
        <v>8</v>
      </c>
      <c r="J69" s="129"/>
      <c r="L69"/>
      <c r="M69"/>
      <c r="N69"/>
      <c r="O69"/>
      <c r="P69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1"/>
      <c r="FX69" s="131"/>
      <c r="FY69" s="131"/>
      <c r="FZ69" s="131"/>
      <c r="GA69" s="131"/>
      <c r="GB69" s="131"/>
      <c r="GC69" s="131"/>
      <c r="GD69" s="131"/>
      <c r="GE69" s="131"/>
      <c r="GF69" s="131"/>
      <c r="GG69" s="131"/>
      <c r="GH69" s="131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31"/>
      <c r="GT69" s="131"/>
      <c r="GU69" s="131"/>
      <c r="GV69" s="131"/>
      <c r="GW69" s="131"/>
      <c r="GX69" s="131"/>
      <c r="GY69" s="131"/>
      <c r="GZ69" s="131"/>
      <c r="HA69" s="131"/>
      <c r="HB69" s="131"/>
      <c r="HC69" s="131"/>
      <c r="HD69" s="131"/>
      <c r="HE69" s="131"/>
      <c r="HF69" s="131"/>
      <c r="HG69" s="131"/>
      <c r="HH69" s="131"/>
      <c r="HI69" s="131"/>
      <c r="HJ69" s="131"/>
      <c r="HK69" s="131"/>
      <c r="HL69" s="131"/>
      <c r="HM69" s="131"/>
      <c r="HN69" s="131"/>
      <c r="HO69" s="131"/>
      <c r="HP69" s="131"/>
      <c r="HQ69" s="131"/>
      <c r="HR69" s="131"/>
      <c r="HS69" s="131"/>
      <c r="HT69" s="131"/>
      <c r="HU69" s="131"/>
      <c r="HV69" s="131"/>
      <c r="HW69" s="131"/>
      <c r="HX69" s="131"/>
      <c r="HY69" s="131"/>
      <c r="HZ69" s="131"/>
      <c r="IA69" s="131"/>
      <c r="IB69" s="131"/>
      <c r="IC69" s="131"/>
      <c r="ID69" s="131"/>
      <c r="IE69" s="131"/>
      <c r="IF69" s="131"/>
      <c r="IG69" s="131"/>
      <c r="IH69" s="131"/>
      <c r="II69" s="131"/>
      <c r="IJ69" s="131"/>
      <c r="IK69" s="131"/>
      <c r="IL69" s="131"/>
      <c r="IM69" s="131"/>
      <c r="IN69" s="131"/>
      <c r="IO69" s="131"/>
      <c r="IP69" s="131"/>
      <c r="IQ69" s="131"/>
      <c r="IR69" s="131"/>
      <c r="IS69" s="131"/>
      <c r="IT69" s="131"/>
      <c r="IU69" s="131"/>
      <c r="IV69" s="131"/>
    </row>
    <row r="70" spans="1:256" ht="21" customHeight="1">
      <c r="A70" s="132"/>
      <c r="B70" s="133"/>
      <c r="C70" s="124">
        <v>4</v>
      </c>
      <c r="D70" s="125" t="s">
        <v>181</v>
      </c>
      <c r="E70" s="126" t="s">
        <v>19</v>
      </c>
      <c r="F70" s="127" t="s">
        <v>59</v>
      </c>
      <c r="G70" s="127" t="s">
        <v>15</v>
      </c>
      <c r="H70" s="128"/>
      <c r="I70" s="128" t="s">
        <v>8</v>
      </c>
      <c r="J70" s="129"/>
      <c r="L70"/>
      <c r="M70"/>
      <c r="N70"/>
      <c r="O70"/>
      <c r="P70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GW70" s="131"/>
      <c r="GX70" s="131"/>
      <c r="GY70" s="131"/>
      <c r="GZ70" s="131"/>
      <c r="HA70" s="131"/>
      <c r="HB70" s="131"/>
      <c r="HC70" s="131"/>
      <c r="HD70" s="131"/>
      <c r="HE70" s="131"/>
      <c r="HF70" s="131"/>
      <c r="HG70" s="131"/>
      <c r="HH70" s="131"/>
      <c r="HI70" s="131"/>
      <c r="HJ70" s="131"/>
      <c r="HK70" s="131"/>
      <c r="HL70" s="131"/>
      <c r="HM70" s="131"/>
      <c r="HN70" s="131"/>
      <c r="HO70" s="131"/>
      <c r="HP70" s="131"/>
      <c r="HQ70" s="131"/>
      <c r="HR70" s="131"/>
      <c r="HS70" s="131"/>
      <c r="HT70" s="131"/>
      <c r="HU70" s="131"/>
      <c r="HV70" s="131"/>
      <c r="HW70" s="131"/>
      <c r="HX70" s="131"/>
      <c r="HY70" s="131"/>
      <c r="HZ70" s="131"/>
      <c r="IA70" s="131"/>
      <c r="IB70" s="131"/>
      <c r="IC70" s="131"/>
      <c r="ID70" s="131"/>
      <c r="IE70" s="131"/>
      <c r="IF70" s="131"/>
      <c r="IG70" s="131"/>
      <c r="IH70" s="131"/>
      <c r="II70" s="131"/>
      <c r="IJ70" s="131"/>
      <c r="IK70" s="131"/>
      <c r="IL70" s="131"/>
      <c r="IM70" s="131"/>
      <c r="IN70" s="131"/>
      <c r="IO70" s="131"/>
      <c r="IP70" s="131"/>
      <c r="IQ70" s="131"/>
      <c r="IR70" s="131"/>
      <c r="IS70" s="131"/>
      <c r="IT70" s="131"/>
      <c r="IU70" s="131"/>
      <c r="IV70" s="131"/>
    </row>
    <row r="71" spans="1:256" ht="21" customHeight="1">
      <c r="A71" s="134"/>
      <c r="B71" s="135"/>
      <c r="C71" s="136">
        <v>5</v>
      </c>
      <c r="D71" s="137" t="s">
        <v>0</v>
      </c>
      <c r="E71" s="138" t="s">
        <v>45</v>
      </c>
      <c r="F71" s="139" t="s">
        <v>59</v>
      </c>
      <c r="G71" s="139" t="s">
        <v>29</v>
      </c>
      <c r="H71" s="140"/>
      <c r="I71" s="140" t="s">
        <v>41</v>
      </c>
      <c r="J71" s="129"/>
      <c r="L71" s="154"/>
      <c r="M71" s="154"/>
      <c r="N71" s="154"/>
      <c r="O71" s="154"/>
      <c r="P71" s="154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31"/>
      <c r="FP71" s="131"/>
      <c r="FQ71" s="131"/>
      <c r="FR71" s="131"/>
      <c r="FS71" s="131"/>
      <c r="FT71" s="131"/>
      <c r="FU71" s="131"/>
      <c r="FV71" s="131"/>
      <c r="FW71" s="131"/>
      <c r="FX71" s="131"/>
      <c r="FY71" s="131"/>
      <c r="FZ71" s="131"/>
      <c r="GA71" s="131"/>
      <c r="GB71" s="131"/>
      <c r="GC71" s="131"/>
      <c r="GD71" s="131"/>
      <c r="GE71" s="131"/>
      <c r="GF71" s="131"/>
      <c r="GG71" s="131"/>
      <c r="GH71" s="131"/>
      <c r="GI71" s="131"/>
      <c r="GJ71" s="131"/>
      <c r="GK71" s="131"/>
      <c r="GL71" s="131"/>
      <c r="GM71" s="131"/>
      <c r="GN71" s="131"/>
      <c r="GO71" s="131"/>
      <c r="GP71" s="131"/>
      <c r="GQ71" s="131"/>
      <c r="GR71" s="131"/>
      <c r="GS71" s="131"/>
      <c r="GT71" s="131"/>
      <c r="GU71" s="131"/>
      <c r="GV71" s="131"/>
      <c r="GW71" s="131"/>
      <c r="GX71" s="131"/>
      <c r="GY71" s="131"/>
      <c r="GZ71" s="131"/>
      <c r="HA71" s="131"/>
      <c r="HB71" s="131"/>
      <c r="HC71" s="131"/>
      <c r="HD71" s="131"/>
      <c r="HE71" s="131"/>
      <c r="HF71" s="131"/>
      <c r="HG71" s="131"/>
      <c r="HH71" s="131"/>
      <c r="HI71" s="131"/>
      <c r="HJ71" s="131"/>
      <c r="HK71" s="131"/>
      <c r="HL71" s="131"/>
      <c r="HM71" s="131"/>
      <c r="HN71" s="131"/>
      <c r="HO71" s="131"/>
      <c r="HP71" s="131"/>
      <c r="HQ71" s="131"/>
      <c r="HR71" s="131"/>
      <c r="HS71" s="131"/>
      <c r="HT71" s="131"/>
      <c r="HU71" s="131"/>
      <c r="HV71" s="131"/>
      <c r="HW71" s="131"/>
      <c r="HX71" s="131"/>
      <c r="HY71" s="131"/>
      <c r="HZ71" s="131"/>
      <c r="IA71" s="131"/>
      <c r="IB71" s="131"/>
      <c r="IC71" s="131"/>
      <c r="ID71" s="131"/>
      <c r="IE71" s="131"/>
      <c r="IF71" s="131"/>
      <c r="IG71" s="131"/>
      <c r="IH71" s="131"/>
      <c r="II71" s="131"/>
      <c r="IJ71" s="131"/>
      <c r="IK71" s="131"/>
      <c r="IL71" s="131"/>
      <c r="IM71" s="131"/>
      <c r="IN71" s="131"/>
      <c r="IO71" s="131"/>
      <c r="IP71" s="131"/>
      <c r="IQ71" s="131"/>
      <c r="IR71" s="131"/>
      <c r="IS71" s="131"/>
      <c r="IT71" s="131"/>
      <c r="IU71" s="131"/>
      <c r="IV71" s="131"/>
    </row>
    <row r="72" spans="1:256" ht="21" customHeight="1">
      <c r="A72" s="134"/>
      <c r="B72" s="135"/>
      <c r="C72" s="136">
        <v>6</v>
      </c>
      <c r="D72" s="137" t="s">
        <v>0</v>
      </c>
      <c r="E72" s="138" t="s">
        <v>33</v>
      </c>
      <c r="F72" s="139" t="s">
        <v>59</v>
      </c>
      <c r="G72" s="139" t="s">
        <v>37</v>
      </c>
      <c r="H72" s="140"/>
      <c r="I72" s="140" t="s">
        <v>41</v>
      </c>
      <c r="J72" s="129"/>
      <c r="L72"/>
      <c r="M72"/>
      <c r="N72"/>
      <c r="O72"/>
      <c r="P72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131"/>
      <c r="GB72" s="131"/>
      <c r="GC72" s="131"/>
      <c r="GD72" s="131"/>
      <c r="GE72" s="131"/>
      <c r="GF72" s="131"/>
      <c r="GG72" s="131"/>
      <c r="GH72" s="131"/>
      <c r="GI72" s="131"/>
      <c r="GJ72" s="131"/>
      <c r="GK72" s="131"/>
      <c r="GL72" s="131"/>
      <c r="GM72" s="131"/>
      <c r="GN72" s="131"/>
      <c r="GO72" s="131"/>
      <c r="GP72" s="131"/>
      <c r="GQ72" s="131"/>
      <c r="GR72" s="131"/>
      <c r="GS72" s="131"/>
      <c r="GT72" s="131"/>
      <c r="GU72" s="131"/>
      <c r="GV72" s="131"/>
      <c r="GW72" s="131"/>
      <c r="GX72" s="131"/>
      <c r="GY72" s="131"/>
      <c r="GZ72" s="131"/>
      <c r="HA72" s="131"/>
      <c r="HB72" s="131"/>
      <c r="HC72" s="131"/>
      <c r="HD72" s="131"/>
      <c r="HE72" s="131"/>
      <c r="HF72" s="131"/>
      <c r="HG72" s="131"/>
      <c r="HH72" s="131"/>
      <c r="HI72" s="131"/>
      <c r="HJ72" s="131"/>
      <c r="HK72" s="131"/>
      <c r="HL72" s="131"/>
      <c r="HM72" s="131"/>
      <c r="HN72" s="131"/>
      <c r="HO72" s="131"/>
      <c r="HP72" s="131"/>
      <c r="HQ72" s="131"/>
      <c r="HR72" s="131"/>
      <c r="HS72" s="131"/>
      <c r="HT72" s="131"/>
      <c r="HU72" s="131"/>
      <c r="HV72" s="131"/>
      <c r="HW72" s="131"/>
      <c r="HX72" s="131"/>
      <c r="HY72" s="131"/>
      <c r="HZ72" s="131"/>
      <c r="IA72" s="131"/>
      <c r="IB72" s="131"/>
      <c r="IC72" s="131"/>
      <c r="ID72" s="131"/>
      <c r="IE72" s="131"/>
      <c r="IF72" s="131"/>
      <c r="IG72" s="131"/>
      <c r="IH72" s="131"/>
      <c r="II72" s="131"/>
      <c r="IJ72" s="131"/>
      <c r="IK72" s="131"/>
      <c r="IL72" s="131"/>
      <c r="IM72" s="131"/>
      <c r="IN72" s="131"/>
      <c r="IO72" s="131"/>
      <c r="IP72" s="131"/>
      <c r="IQ72" s="131"/>
      <c r="IR72" s="131"/>
      <c r="IS72" s="131"/>
      <c r="IT72" s="131"/>
      <c r="IU72" s="131"/>
      <c r="IV72" s="131"/>
    </row>
    <row r="73" spans="1:256" ht="21" customHeight="1">
      <c r="A73" s="134"/>
      <c r="B73" s="135"/>
      <c r="C73" s="136">
        <v>7</v>
      </c>
      <c r="D73" s="137" t="s">
        <v>0</v>
      </c>
      <c r="E73" s="138" t="s">
        <v>46</v>
      </c>
      <c r="F73" s="139" t="s">
        <v>59</v>
      </c>
      <c r="G73" s="139" t="s">
        <v>30</v>
      </c>
      <c r="H73" s="140"/>
      <c r="I73" s="140" t="s">
        <v>42</v>
      </c>
      <c r="J73" s="129"/>
      <c r="L73"/>
      <c r="M73"/>
      <c r="N73"/>
      <c r="O73"/>
      <c r="P73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131"/>
      <c r="GB73" s="131"/>
      <c r="GC73" s="131"/>
      <c r="GD73" s="131"/>
      <c r="GE73" s="131"/>
      <c r="GF73" s="131"/>
      <c r="GG73" s="131"/>
      <c r="GH73" s="131"/>
      <c r="GI73" s="131"/>
      <c r="GJ73" s="131"/>
      <c r="GK73" s="131"/>
      <c r="GL73" s="131"/>
      <c r="GM73" s="131"/>
      <c r="GN73" s="131"/>
      <c r="GO73" s="131"/>
      <c r="GP73" s="131"/>
      <c r="GQ73" s="131"/>
      <c r="GR73" s="131"/>
      <c r="GS73" s="131"/>
      <c r="GT73" s="131"/>
      <c r="GU73" s="131"/>
      <c r="GV73" s="131"/>
      <c r="GW73" s="131"/>
      <c r="GX73" s="131"/>
      <c r="GY73" s="131"/>
      <c r="GZ73" s="131"/>
      <c r="HA73" s="131"/>
      <c r="HB73" s="131"/>
      <c r="HC73" s="131"/>
      <c r="HD73" s="131"/>
      <c r="HE73" s="131"/>
      <c r="HF73" s="131"/>
      <c r="HG73" s="131"/>
      <c r="HH73" s="131"/>
      <c r="HI73" s="131"/>
      <c r="HJ73" s="131"/>
      <c r="HK73" s="131"/>
      <c r="HL73" s="131"/>
      <c r="HM73" s="131"/>
      <c r="HN73" s="131"/>
      <c r="HO73" s="131"/>
      <c r="HP73" s="131"/>
      <c r="HQ73" s="131"/>
      <c r="HR73" s="131"/>
      <c r="HS73" s="131"/>
      <c r="HT73" s="131"/>
      <c r="HU73" s="131"/>
      <c r="HV73" s="131"/>
      <c r="HW73" s="131"/>
      <c r="HX73" s="131"/>
      <c r="HY73" s="131"/>
      <c r="HZ73" s="131"/>
      <c r="IA73" s="131"/>
      <c r="IB73" s="131"/>
      <c r="IC73" s="131"/>
      <c r="ID73" s="131"/>
      <c r="IE73" s="131"/>
      <c r="IF73" s="131"/>
      <c r="IG73" s="131"/>
      <c r="IH73" s="131"/>
      <c r="II73" s="131"/>
      <c r="IJ73" s="131"/>
      <c r="IK73" s="131"/>
      <c r="IL73" s="131"/>
      <c r="IM73" s="131"/>
      <c r="IN73" s="131"/>
      <c r="IO73" s="131"/>
      <c r="IP73" s="131"/>
      <c r="IQ73" s="131"/>
      <c r="IR73" s="131"/>
      <c r="IS73" s="131"/>
      <c r="IT73" s="131"/>
      <c r="IU73" s="131"/>
      <c r="IV73" s="131"/>
    </row>
    <row r="74" spans="1:256" ht="21" customHeight="1">
      <c r="A74" s="134"/>
      <c r="B74" s="135"/>
      <c r="C74" s="136">
        <v>8</v>
      </c>
      <c r="D74" s="137" t="s">
        <v>0</v>
      </c>
      <c r="E74" s="138" t="s">
        <v>34</v>
      </c>
      <c r="F74" s="139" t="s">
        <v>59</v>
      </c>
      <c r="G74" s="139" t="s">
        <v>38</v>
      </c>
      <c r="H74" s="140"/>
      <c r="I74" s="140" t="s">
        <v>42</v>
      </c>
      <c r="J74" s="129"/>
      <c r="L74"/>
      <c r="M74"/>
      <c r="N74"/>
      <c r="O74"/>
      <c r="P74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131"/>
      <c r="GB74" s="131"/>
      <c r="GC74" s="131"/>
      <c r="GD74" s="131"/>
      <c r="GE74" s="131"/>
      <c r="GF74" s="131"/>
      <c r="GG74" s="131"/>
      <c r="GH74" s="131"/>
      <c r="GI74" s="131"/>
      <c r="GJ74" s="131"/>
      <c r="GK74" s="131"/>
      <c r="GL74" s="131"/>
      <c r="GM74" s="131"/>
      <c r="GN74" s="131"/>
      <c r="GO74" s="131"/>
      <c r="GP74" s="131"/>
      <c r="GQ74" s="131"/>
      <c r="GR74" s="131"/>
      <c r="GS74" s="131"/>
      <c r="GT74" s="131"/>
      <c r="GU74" s="131"/>
      <c r="GV74" s="131"/>
      <c r="GW74" s="131"/>
      <c r="GX74" s="131"/>
      <c r="GY74" s="131"/>
      <c r="GZ74" s="131"/>
      <c r="HA74" s="131"/>
      <c r="HB74" s="131"/>
      <c r="HC74" s="131"/>
      <c r="HD74" s="131"/>
      <c r="HE74" s="131"/>
      <c r="HF74" s="131"/>
      <c r="HG74" s="131"/>
      <c r="HH74" s="131"/>
      <c r="HI74" s="131"/>
      <c r="HJ74" s="131"/>
      <c r="HK74" s="131"/>
      <c r="HL74" s="131"/>
      <c r="HM74" s="131"/>
      <c r="HN74" s="131"/>
      <c r="HO74" s="131"/>
      <c r="HP74" s="131"/>
      <c r="HQ74" s="131"/>
      <c r="HR74" s="131"/>
      <c r="HS74" s="131"/>
      <c r="HT74" s="131"/>
      <c r="HU74" s="131"/>
      <c r="HV74" s="131"/>
      <c r="HW74" s="131"/>
      <c r="HX74" s="131"/>
      <c r="HY74" s="131"/>
      <c r="HZ74" s="131"/>
      <c r="IA74" s="131"/>
      <c r="IB74" s="131"/>
      <c r="IC74" s="131"/>
      <c r="ID74" s="131"/>
      <c r="IE74" s="131"/>
      <c r="IF74" s="131"/>
      <c r="IG74" s="131"/>
      <c r="IH74" s="131"/>
      <c r="II74" s="131"/>
      <c r="IJ74" s="131"/>
      <c r="IK74" s="131"/>
      <c r="IL74" s="131"/>
      <c r="IM74" s="131"/>
      <c r="IN74" s="131"/>
      <c r="IO74" s="131"/>
      <c r="IP74" s="131"/>
      <c r="IQ74" s="131"/>
      <c r="IR74" s="131"/>
      <c r="IS74" s="131"/>
      <c r="IT74" s="131"/>
      <c r="IU74" s="131"/>
      <c r="IV74" s="131"/>
    </row>
    <row r="75" spans="1:256" ht="21" customHeight="1">
      <c r="A75" s="141"/>
      <c r="B75" s="142"/>
      <c r="C75" s="155">
        <v>9</v>
      </c>
      <c r="D75" s="156" t="s">
        <v>230</v>
      </c>
      <c r="E75" s="157" t="s">
        <v>231</v>
      </c>
      <c r="F75" s="158" t="s">
        <v>59</v>
      </c>
      <c r="G75" s="158" t="s">
        <v>243</v>
      </c>
      <c r="H75" s="159"/>
      <c r="I75" s="159" t="s">
        <v>232</v>
      </c>
      <c r="J75" s="129"/>
      <c r="L75"/>
      <c r="M75"/>
      <c r="N75"/>
      <c r="O75"/>
      <c r="P75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131"/>
      <c r="GB75" s="131"/>
      <c r="GC75" s="131"/>
      <c r="GD75" s="131"/>
      <c r="GE75" s="131"/>
      <c r="GF75" s="131"/>
      <c r="GG75" s="131"/>
      <c r="GH75" s="131"/>
      <c r="GI75" s="131"/>
      <c r="GJ75" s="131"/>
      <c r="GK75" s="131"/>
      <c r="GL75" s="131"/>
      <c r="GM75" s="131"/>
      <c r="GN75" s="131"/>
      <c r="GO75" s="131"/>
      <c r="GP75" s="131"/>
      <c r="GQ75" s="131"/>
      <c r="GR75" s="131"/>
      <c r="GS75" s="131"/>
      <c r="GT75" s="131"/>
      <c r="GU75" s="131"/>
      <c r="GV75" s="131"/>
      <c r="GW75" s="131"/>
      <c r="GX75" s="131"/>
      <c r="GY75" s="131"/>
      <c r="GZ75" s="131"/>
      <c r="HA75" s="131"/>
      <c r="HB75" s="131"/>
      <c r="HC75" s="131"/>
      <c r="HD75" s="131"/>
      <c r="HE75" s="131"/>
      <c r="HF75" s="131"/>
      <c r="HG75" s="131"/>
      <c r="HH75" s="131"/>
      <c r="HI75" s="131"/>
      <c r="HJ75" s="131"/>
      <c r="HK75" s="131"/>
      <c r="HL75" s="131"/>
      <c r="HM75" s="131"/>
      <c r="HN75" s="131"/>
      <c r="HO75" s="131"/>
      <c r="HP75" s="131"/>
      <c r="HQ75" s="131"/>
      <c r="HR75" s="131"/>
      <c r="HS75" s="131"/>
      <c r="HT75" s="131"/>
      <c r="HU75" s="131"/>
      <c r="HV75" s="131"/>
      <c r="HW75" s="131"/>
      <c r="HX75" s="131"/>
      <c r="HY75" s="131"/>
      <c r="HZ75" s="131"/>
      <c r="IA75" s="131"/>
      <c r="IB75" s="131"/>
      <c r="IC75" s="131"/>
      <c r="ID75" s="131"/>
      <c r="IE75" s="131"/>
      <c r="IF75" s="131"/>
      <c r="IG75" s="131"/>
      <c r="IH75" s="131"/>
      <c r="II75" s="131"/>
      <c r="IJ75" s="131"/>
      <c r="IK75" s="131"/>
      <c r="IL75" s="131"/>
      <c r="IM75" s="131"/>
      <c r="IN75" s="131"/>
      <c r="IO75" s="131"/>
      <c r="IP75" s="131"/>
      <c r="IQ75" s="131"/>
      <c r="IR75" s="131"/>
      <c r="IS75" s="131"/>
      <c r="IT75" s="131"/>
      <c r="IU75" s="131"/>
      <c r="IV75" s="131"/>
    </row>
    <row r="76" spans="1:256" ht="21" customHeight="1">
      <c r="A76" s="148"/>
      <c r="B76" s="149"/>
      <c r="C76" s="155">
        <v>10</v>
      </c>
      <c r="D76" s="156" t="s">
        <v>230</v>
      </c>
      <c r="E76" s="157" t="s">
        <v>19</v>
      </c>
      <c r="F76" s="158" t="s">
        <v>59</v>
      </c>
      <c r="G76" s="158" t="s">
        <v>48</v>
      </c>
      <c r="H76" s="159"/>
      <c r="I76" s="159" t="s">
        <v>36</v>
      </c>
      <c r="J76" s="129"/>
      <c r="L76"/>
      <c r="M76"/>
      <c r="N76"/>
      <c r="O76"/>
      <c r="P76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  <c r="FS76" s="131"/>
      <c r="FT76" s="131"/>
      <c r="FU76" s="131"/>
      <c r="FV76" s="131"/>
      <c r="FW76" s="131"/>
      <c r="FX76" s="131"/>
      <c r="FY76" s="131"/>
      <c r="FZ76" s="131"/>
      <c r="GA76" s="131"/>
      <c r="GB76" s="131"/>
      <c r="GC76" s="131"/>
      <c r="GD76" s="131"/>
      <c r="GE76" s="131"/>
      <c r="GF76" s="131"/>
      <c r="GG76" s="131"/>
      <c r="GH76" s="131"/>
      <c r="GI76" s="131"/>
      <c r="GJ76" s="131"/>
      <c r="GK76" s="131"/>
      <c r="GL76" s="131"/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1"/>
      <c r="HA76" s="131"/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1"/>
      <c r="HP76" s="131"/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1"/>
      <c r="IE76" s="131"/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1"/>
      <c r="IT76" s="131"/>
      <c r="IU76" s="131"/>
      <c r="IV76" s="131"/>
    </row>
    <row r="77" spans="1:256" ht="21" customHeight="1">
      <c r="A77" s="150"/>
      <c r="B77" s="151"/>
      <c r="C77" s="152"/>
      <c r="D77" s="152"/>
      <c r="E77" s="151"/>
      <c r="F77" s="152"/>
      <c r="G77" s="151"/>
      <c r="H77" s="152"/>
      <c r="I77" s="152"/>
      <c r="L77"/>
      <c r="M77"/>
      <c r="N77"/>
      <c r="O77"/>
      <c r="P77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1"/>
      <c r="FX77" s="131"/>
      <c r="FY77" s="131"/>
      <c r="FZ77" s="131"/>
      <c r="GA77" s="131"/>
      <c r="GB77" s="131"/>
      <c r="GC77" s="131"/>
      <c r="GD77" s="131"/>
      <c r="GE77" s="131"/>
      <c r="GF77" s="131"/>
      <c r="GG77" s="131"/>
      <c r="GH77" s="131"/>
      <c r="GI77" s="131"/>
      <c r="GJ77" s="131"/>
      <c r="GK77" s="131"/>
      <c r="GL77" s="131"/>
      <c r="GM77" s="131"/>
      <c r="GN77" s="131"/>
      <c r="GO77" s="131"/>
      <c r="GP77" s="131"/>
      <c r="GQ77" s="131"/>
      <c r="GR77" s="131"/>
      <c r="GS77" s="131"/>
      <c r="GT77" s="131"/>
      <c r="GU77" s="131"/>
      <c r="GV77" s="131"/>
      <c r="GW77" s="131"/>
      <c r="GX77" s="131"/>
      <c r="GY77" s="131"/>
      <c r="GZ77" s="131"/>
      <c r="HA77" s="131"/>
      <c r="HB77" s="131"/>
      <c r="HC77" s="131"/>
      <c r="HD77" s="131"/>
      <c r="HE77" s="131"/>
      <c r="HF77" s="131"/>
      <c r="HG77" s="131"/>
      <c r="HH77" s="131"/>
      <c r="HI77" s="131"/>
      <c r="HJ77" s="131"/>
      <c r="HK77" s="131"/>
      <c r="HL77" s="131"/>
      <c r="HM77" s="131"/>
      <c r="HN77" s="131"/>
      <c r="HO77" s="131"/>
      <c r="HP77" s="131"/>
      <c r="HQ77" s="131"/>
      <c r="HR77" s="131"/>
      <c r="HS77" s="131"/>
      <c r="HT77" s="131"/>
      <c r="HU77" s="131"/>
      <c r="HV77" s="131"/>
      <c r="HW77" s="131"/>
      <c r="HX77" s="131"/>
      <c r="HY77" s="131"/>
      <c r="HZ77" s="131"/>
      <c r="IA77" s="131"/>
      <c r="IB77" s="131"/>
      <c r="IC77" s="131"/>
      <c r="ID77" s="131"/>
      <c r="IE77" s="131"/>
      <c r="IF77" s="131"/>
      <c r="IG77" s="131"/>
      <c r="IH77" s="131"/>
      <c r="II77" s="131"/>
      <c r="IJ77" s="131"/>
      <c r="IK77" s="131"/>
      <c r="IL77" s="131"/>
      <c r="IM77" s="131"/>
      <c r="IN77" s="131"/>
      <c r="IO77" s="131"/>
      <c r="IP77" s="131"/>
      <c r="IQ77" s="131"/>
      <c r="IR77" s="131"/>
      <c r="IS77" s="131"/>
      <c r="IT77" s="131"/>
      <c r="IU77" s="131"/>
      <c r="IV77" s="131"/>
    </row>
    <row r="78" spans="1:256" ht="21" customHeight="1">
      <c r="A78" s="122" t="s">
        <v>74</v>
      </c>
      <c r="B78" s="123">
        <v>8</v>
      </c>
      <c r="C78" s="124">
        <v>1</v>
      </c>
      <c r="D78" s="125" t="s">
        <v>181</v>
      </c>
      <c r="E78" s="126" t="s">
        <v>188</v>
      </c>
      <c r="F78" s="127" t="s">
        <v>59</v>
      </c>
      <c r="G78" s="127" t="s">
        <v>183</v>
      </c>
      <c r="H78" s="128"/>
      <c r="I78" s="128" t="s">
        <v>186</v>
      </c>
      <c r="J78" s="129"/>
      <c r="L78"/>
      <c r="M78"/>
      <c r="N78"/>
      <c r="O78"/>
      <c r="P78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1"/>
      <c r="FX78" s="131"/>
      <c r="FY78" s="131"/>
      <c r="FZ78" s="131"/>
      <c r="GA78" s="131"/>
      <c r="GB78" s="131"/>
      <c r="GC78" s="131"/>
      <c r="GD78" s="131"/>
      <c r="GE78" s="131"/>
      <c r="GF78" s="131"/>
      <c r="GG78" s="131"/>
      <c r="GH78" s="131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31"/>
      <c r="GT78" s="131"/>
      <c r="GU78" s="131"/>
      <c r="GV78" s="131"/>
      <c r="GW78" s="131"/>
      <c r="GX78" s="131"/>
      <c r="GY78" s="131"/>
      <c r="GZ78" s="131"/>
      <c r="HA78" s="131"/>
      <c r="HB78" s="131"/>
      <c r="HC78" s="131"/>
      <c r="HD78" s="131"/>
      <c r="HE78" s="131"/>
      <c r="HF78" s="131"/>
      <c r="HG78" s="131"/>
      <c r="HH78" s="131"/>
      <c r="HI78" s="131"/>
      <c r="HJ78" s="131"/>
      <c r="HK78" s="131"/>
      <c r="HL78" s="131"/>
      <c r="HM78" s="131"/>
      <c r="HN78" s="131"/>
      <c r="HO78" s="131"/>
      <c r="HP78" s="131"/>
      <c r="HQ78" s="131"/>
      <c r="HR78" s="131"/>
      <c r="HS78" s="131"/>
      <c r="HT78" s="131"/>
      <c r="HU78" s="131"/>
      <c r="HV78" s="131"/>
      <c r="HW78" s="131"/>
      <c r="HX78" s="131"/>
      <c r="HY78" s="131"/>
      <c r="HZ78" s="131"/>
      <c r="IA78" s="131"/>
      <c r="IB78" s="131"/>
      <c r="IC78" s="131"/>
      <c r="ID78" s="131"/>
      <c r="IE78" s="131"/>
      <c r="IF78" s="131"/>
      <c r="IG78" s="131"/>
      <c r="IH78" s="131"/>
      <c r="II78" s="131"/>
      <c r="IJ78" s="131"/>
      <c r="IK78" s="131"/>
      <c r="IL78" s="131"/>
      <c r="IM78" s="131"/>
      <c r="IN78" s="131"/>
      <c r="IO78" s="131"/>
      <c r="IP78" s="131"/>
      <c r="IQ78" s="131"/>
      <c r="IR78" s="131"/>
      <c r="IS78" s="131"/>
      <c r="IT78" s="131"/>
      <c r="IU78" s="131"/>
      <c r="IV78" s="131"/>
    </row>
    <row r="79" spans="1:256" ht="21" customHeight="1">
      <c r="A79" s="132"/>
      <c r="B79" s="133"/>
      <c r="C79" s="124">
        <v>2</v>
      </c>
      <c r="D79" s="125" t="s">
        <v>181</v>
      </c>
      <c r="E79" s="126" t="s">
        <v>185</v>
      </c>
      <c r="F79" s="127" t="s">
        <v>59</v>
      </c>
      <c r="G79" s="127" t="s">
        <v>22</v>
      </c>
      <c r="H79" s="128"/>
      <c r="I79" s="128" t="s">
        <v>186</v>
      </c>
      <c r="J79" s="129"/>
      <c r="L79" s="154"/>
      <c r="M79" s="154"/>
      <c r="N79" s="154"/>
      <c r="O79" s="154"/>
      <c r="P79" s="154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  <c r="FL79" s="131"/>
      <c r="FM79" s="131"/>
      <c r="FN79" s="131"/>
      <c r="FO79" s="131"/>
      <c r="FP79" s="131"/>
      <c r="FQ79" s="131"/>
      <c r="FR79" s="131"/>
      <c r="FS79" s="131"/>
      <c r="FT79" s="131"/>
      <c r="FU79" s="131"/>
      <c r="FV79" s="131"/>
      <c r="FW79" s="131"/>
      <c r="FX79" s="131"/>
      <c r="FY79" s="131"/>
      <c r="FZ79" s="131"/>
      <c r="GA79" s="131"/>
      <c r="GB79" s="131"/>
      <c r="GC79" s="131"/>
      <c r="GD79" s="131"/>
      <c r="GE79" s="131"/>
      <c r="GF79" s="131"/>
      <c r="GG79" s="131"/>
      <c r="GH79" s="131"/>
      <c r="GI79" s="131"/>
      <c r="GJ79" s="131"/>
      <c r="GK79" s="131"/>
      <c r="GL79" s="131"/>
      <c r="GM79" s="131"/>
      <c r="GN79" s="131"/>
      <c r="GO79" s="131"/>
      <c r="GP79" s="131"/>
      <c r="GQ79" s="131"/>
      <c r="GR79" s="131"/>
      <c r="GS79" s="131"/>
      <c r="GT79" s="131"/>
      <c r="GU79" s="131"/>
      <c r="GV79" s="131"/>
      <c r="GW79" s="131"/>
      <c r="GX79" s="131"/>
      <c r="GY79" s="131"/>
      <c r="GZ79" s="131"/>
      <c r="HA79" s="131"/>
      <c r="HB79" s="131"/>
      <c r="HC79" s="131"/>
      <c r="HD79" s="131"/>
      <c r="HE79" s="131"/>
      <c r="HF79" s="131"/>
      <c r="HG79" s="131"/>
      <c r="HH79" s="131"/>
      <c r="HI79" s="131"/>
      <c r="HJ79" s="131"/>
      <c r="HK79" s="131"/>
      <c r="HL79" s="131"/>
      <c r="HM79" s="131"/>
      <c r="HN79" s="131"/>
      <c r="HO79" s="131"/>
      <c r="HP79" s="131"/>
      <c r="HQ79" s="131"/>
      <c r="HR79" s="131"/>
      <c r="HS79" s="131"/>
      <c r="HT79" s="131"/>
      <c r="HU79" s="131"/>
      <c r="HV79" s="131"/>
      <c r="HW79" s="131"/>
      <c r="HX79" s="131"/>
      <c r="HY79" s="131"/>
      <c r="HZ79" s="131"/>
      <c r="IA79" s="131"/>
      <c r="IB79" s="131"/>
      <c r="IC79" s="131"/>
      <c r="ID79" s="131"/>
      <c r="IE79" s="131"/>
      <c r="IF79" s="131"/>
      <c r="IG79" s="131"/>
      <c r="IH79" s="131"/>
      <c r="II79" s="131"/>
      <c r="IJ79" s="131"/>
      <c r="IK79" s="131"/>
      <c r="IL79" s="131"/>
      <c r="IM79" s="131"/>
      <c r="IN79" s="131"/>
      <c r="IO79" s="131"/>
      <c r="IP79" s="131"/>
      <c r="IQ79" s="131"/>
      <c r="IR79" s="131"/>
      <c r="IS79" s="131"/>
      <c r="IT79" s="131"/>
      <c r="IU79" s="131"/>
      <c r="IV79" s="131"/>
    </row>
    <row r="80" spans="1:256" ht="21" customHeight="1">
      <c r="A80" s="132"/>
      <c r="B80" s="133"/>
      <c r="C80" s="124">
        <v>3</v>
      </c>
      <c r="D80" s="125" t="s">
        <v>181</v>
      </c>
      <c r="E80" s="126" t="s">
        <v>193</v>
      </c>
      <c r="F80" s="127" t="s">
        <v>59</v>
      </c>
      <c r="G80" s="127" t="s">
        <v>189</v>
      </c>
      <c r="H80" s="128"/>
      <c r="I80" s="128" t="s">
        <v>33</v>
      </c>
      <c r="J80" s="129"/>
      <c r="L80"/>
      <c r="M80"/>
      <c r="N80"/>
      <c r="O80"/>
      <c r="P80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  <c r="FL80" s="131"/>
      <c r="FM80" s="131"/>
      <c r="FN80" s="131"/>
      <c r="FO80" s="131"/>
      <c r="FP80" s="131"/>
      <c r="FQ80" s="131"/>
      <c r="FR80" s="131"/>
      <c r="FS80" s="131"/>
      <c r="FT80" s="131"/>
      <c r="FU80" s="131"/>
      <c r="FV80" s="131"/>
      <c r="FW80" s="131"/>
      <c r="FX80" s="131"/>
      <c r="FY80" s="131"/>
      <c r="FZ80" s="131"/>
      <c r="GA80" s="131"/>
      <c r="GB80" s="131"/>
      <c r="GC80" s="131"/>
      <c r="GD80" s="131"/>
      <c r="GE80" s="131"/>
      <c r="GF80" s="131"/>
      <c r="GG80" s="131"/>
      <c r="GH80" s="131"/>
      <c r="GI80" s="131"/>
      <c r="GJ80" s="131"/>
      <c r="GK80" s="131"/>
      <c r="GL80" s="131"/>
      <c r="GM80" s="131"/>
      <c r="GN80" s="131"/>
      <c r="GO80" s="131"/>
      <c r="GP80" s="131"/>
      <c r="GQ80" s="131"/>
      <c r="GR80" s="131"/>
      <c r="GS80" s="131"/>
      <c r="GT80" s="131"/>
      <c r="GU80" s="131"/>
      <c r="GV80" s="131"/>
      <c r="GW80" s="131"/>
      <c r="GX80" s="131"/>
      <c r="GY80" s="131"/>
      <c r="GZ80" s="131"/>
      <c r="HA80" s="131"/>
      <c r="HB80" s="131"/>
      <c r="HC80" s="131"/>
      <c r="HD80" s="131"/>
      <c r="HE80" s="131"/>
      <c r="HF80" s="131"/>
      <c r="HG80" s="131"/>
      <c r="HH80" s="131"/>
      <c r="HI80" s="131"/>
      <c r="HJ80" s="131"/>
      <c r="HK80" s="131"/>
      <c r="HL80" s="131"/>
      <c r="HM80" s="131"/>
      <c r="HN80" s="131"/>
      <c r="HO80" s="131"/>
      <c r="HP80" s="131"/>
      <c r="HQ80" s="131"/>
      <c r="HR80" s="131"/>
      <c r="HS80" s="131"/>
      <c r="HT80" s="131"/>
      <c r="HU80" s="131"/>
      <c r="HV80" s="131"/>
      <c r="HW80" s="131"/>
      <c r="HX80" s="131"/>
      <c r="HY80" s="131"/>
      <c r="HZ80" s="131"/>
      <c r="IA80" s="131"/>
      <c r="IB80" s="131"/>
      <c r="IC80" s="131"/>
      <c r="ID80" s="131"/>
      <c r="IE80" s="131"/>
      <c r="IF80" s="131"/>
      <c r="IG80" s="131"/>
      <c r="IH80" s="131"/>
      <c r="II80" s="131"/>
      <c r="IJ80" s="131"/>
      <c r="IK80" s="131"/>
      <c r="IL80" s="131"/>
      <c r="IM80" s="131"/>
      <c r="IN80" s="131"/>
      <c r="IO80" s="131"/>
      <c r="IP80" s="131"/>
      <c r="IQ80" s="131"/>
      <c r="IR80" s="131"/>
      <c r="IS80" s="131"/>
      <c r="IT80" s="131"/>
      <c r="IU80" s="131"/>
      <c r="IV80" s="131"/>
    </row>
    <row r="81" spans="1:256" ht="21" customHeight="1">
      <c r="A81" s="132"/>
      <c r="B81" s="133"/>
      <c r="C81" s="124">
        <v>4</v>
      </c>
      <c r="D81" s="125" t="s">
        <v>181</v>
      </c>
      <c r="E81" s="126" t="s">
        <v>13</v>
      </c>
      <c r="F81" s="127" t="s">
        <v>59</v>
      </c>
      <c r="G81" s="127" t="s">
        <v>46</v>
      </c>
      <c r="H81" s="128"/>
      <c r="I81" s="128" t="s">
        <v>33</v>
      </c>
      <c r="J81" s="129"/>
      <c r="L81"/>
      <c r="M81"/>
      <c r="N81"/>
      <c r="O81"/>
      <c r="P8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  <c r="FL81" s="131"/>
      <c r="FM81" s="131"/>
      <c r="FN81" s="131"/>
      <c r="FO81" s="131"/>
      <c r="FP81" s="131"/>
      <c r="FQ81" s="131"/>
      <c r="FR81" s="131"/>
      <c r="FS81" s="131"/>
      <c r="FT81" s="131"/>
      <c r="FU81" s="131"/>
      <c r="FV81" s="131"/>
      <c r="FW81" s="131"/>
      <c r="FX81" s="131"/>
      <c r="FY81" s="131"/>
      <c r="FZ81" s="131"/>
      <c r="GA81" s="131"/>
      <c r="GB81" s="131"/>
      <c r="GC81" s="131"/>
      <c r="GD81" s="131"/>
      <c r="GE81" s="131"/>
      <c r="GF81" s="131"/>
      <c r="GG81" s="131"/>
      <c r="GH81" s="131"/>
      <c r="GI81" s="131"/>
      <c r="GJ81" s="131"/>
      <c r="GK81" s="131"/>
      <c r="GL81" s="131"/>
      <c r="GM81" s="131"/>
      <c r="GN81" s="131"/>
      <c r="GO81" s="131"/>
      <c r="GP81" s="131"/>
      <c r="GQ81" s="131"/>
      <c r="GR81" s="131"/>
      <c r="GS81" s="131"/>
      <c r="GT81" s="131"/>
      <c r="GU81" s="131"/>
      <c r="GV81" s="131"/>
      <c r="GW81" s="131"/>
      <c r="GX81" s="131"/>
      <c r="GY81" s="131"/>
      <c r="GZ81" s="131"/>
      <c r="HA81" s="131"/>
      <c r="HB81" s="131"/>
      <c r="HC81" s="131"/>
      <c r="HD81" s="131"/>
      <c r="HE81" s="131"/>
      <c r="HF81" s="131"/>
      <c r="HG81" s="131"/>
      <c r="HH81" s="131"/>
      <c r="HI81" s="131"/>
      <c r="HJ81" s="131"/>
      <c r="HK81" s="131"/>
      <c r="HL81" s="131"/>
      <c r="HM81" s="131"/>
      <c r="HN81" s="131"/>
      <c r="HO81" s="131"/>
      <c r="HP81" s="131"/>
      <c r="HQ81" s="131"/>
      <c r="HR81" s="131"/>
      <c r="HS81" s="131"/>
      <c r="HT81" s="131"/>
      <c r="HU81" s="131"/>
      <c r="HV81" s="131"/>
      <c r="HW81" s="131"/>
      <c r="HX81" s="131"/>
      <c r="HY81" s="131"/>
      <c r="HZ81" s="131"/>
      <c r="IA81" s="131"/>
      <c r="IB81" s="131"/>
      <c r="IC81" s="131"/>
      <c r="ID81" s="131"/>
      <c r="IE81" s="131"/>
      <c r="IF81" s="131"/>
      <c r="IG81" s="131"/>
      <c r="IH81" s="131"/>
      <c r="II81" s="131"/>
      <c r="IJ81" s="131"/>
      <c r="IK81" s="131"/>
      <c r="IL81" s="131"/>
      <c r="IM81" s="131"/>
      <c r="IN81" s="131"/>
      <c r="IO81" s="131"/>
      <c r="IP81" s="131"/>
      <c r="IQ81" s="131"/>
      <c r="IR81" s="131"/>
      <c r="IS81" s="131"/>
      <c r="IT81" s="131"/>
      <c r="IU81" s="131"/>
      <c r="IV81" s="131"/>
    </row>
    <row r="82" spans="1:256" ht="21" customHeight="1">
      <c r="A82" s="134"/>
      <c r="B82" s="135"/>
      <c r="C82" s="136">
        <v>5</v>
      </c>
      <c r="D82" s="137" t="s">
        <v>0</v>
      </c>
      <c r="E82" s="138" t="s">
        <v>47</v>
      </c>
      <c r="F82" s="139" t="s">
        <v>59</v>
      </c>
      <c r="G82" s="139" t="s">
        <v>31</v>
      </c>
      <c r="H82" s="140"/>
      <c r="I82" s="140" t="s">
        <v>43</v>
      </c>
      <c r="J82" s="129"/>
      <c r="L82"/>
      <c r="M82"/>
      <c r="N82"/>
      <c r="O82"/>
      <c r="P82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  <c r="FL82" s="131"/>
      <c r="FM82" s="131"/>
      <c r="FN82" s="131"/>
      <c r="FO82" s="131"/>
      <c r="FP82" s="131"/>
      <c r="FQ82" s="131"/>
      <c r="FR82" s="131"/>
      <c r="FS82" s="131"/>
      <c r="FT82" s="131"/>
      <c r="FU82" s="131"/>
      <c r="FV82" s="131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</row>
    <row r="83" spans="1:256" ht="21" customHeight="1">
      <c r="A83" s="134"/>
      <c r="B83" s="135"/>
      <c r="C83" s="136">
        <v>6</v>
      </c>
      <c r="D83" s="137" t="s">
        <v>0</v>
      </c>
      <c r="E83" s="138" t="s">
        <v>35</v>
      </c>
      <c r="F83" s="139" t="s">
        <v>59</v>
      </c>
      <c r="G83" s="139" t="s">
        <v>39</v>
      </c>
      <c r="H83" s="140"/>
      <c r="I83" s="140" t="s">
        <v>43</v>
      </c>
      <c r="J83" s="129"/>
      <c r="L83"/>
      <c r="M83"/>
      <c r="N83"/>
      <c r="O83"/>
      <c r="P83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  <c r="EC83" s="131"/>
      <c r="ED83" s="131"/>
      <c r="EE83" s="131"/>
      <c r="EF83" s="131"/>
      <c r="EG83" s="131"/>
      <c r="EH83" s="131"/>
      <c r="EI83" s="131"/>
      <c r="EJ83" s="131"/>
      <c r="EK83" s="131"/>
      <c r="EL83" s="131"/>
      <c r="EM83" s="131"/>
      <c r="EN83" s="131"/>
      <c r="EO83" s="131"/>
      <c r="EP83" s="131"/>
      <c r="EQ83" s="131"/>
      <c r="ER83" s="131"/>
      <c r="ES83" s="131"/>
      <c r="ET83" s="131"/>
      <c r="EU83" s="131"/>
      <c r="EV83" s="131"/>
      <c r="EW83" s="131"/>
      <c r="EX83" s="131"/>
      <c r="EY83" s="131"/>
      <c r="EZ83" s="131"/>
      <c r="FA83" s="131"/>
      <c r="FB83" s="131"/>
      <c r="FC83" s="131"/>
      <c r="FD83" s="131"/>
      <c r="FE83" s="131"/>
      <c r="FF83" s="131"/>
      <c r="FG83" s="131"/>
      <c r="FH83" s="131"/>
      <c r="FI83" s="131"/>
      <c r="FJ83" s="131"/>
      <c r="FK83" s="131"/>
      <c r="FL83" s="131"/>
      <c r="FM83" s="131"/>
      <c r="FN83" s="131"/>
      <c r="FO83" s="131"/>
      <c r="FP83" s="131"/>
      <c r="FQ83" s="131"/>
      <c r="FR83" s="131"/>
      <c r="FS83" s="131"/>
      <c r="FT83" s="131"/>
      <c r="FU83" s="131"/>
      <c r="FV83" s="131"/>
      <c r="FW83" s="131"/>
      <c r="FX83" s="131"/>
      <c r="FY83" s="131"/>
      <c r="FZ83" s="131"/>
      <c r="GA83" s="131"/>
      <c r="GB83" s="131"/>
      <c r="GC83" s="131"/>
      <c r="GD83" s="131"/>
      <c r="GE83" s="131"/>
      <c r="GF83" s="131"/>
      <c r="GG83" s="131"/>
      <c r="GH83" s="131"/>
      <c r="GI83" s="131"/>
      <c r="GJ83" s="131"/>
      <c r="GK83" s="131"/>
      <c r="GL83" s="131"/>
      <c r="GM83" s="131"/>
      <c r="GN83" s="131"/>
      <c r="GO83" s="131"/>
      <c r="GP83" s="131"/>
      <c r="GQ83" s="131"/>
      <c r="GR83" s="131"/>
      <c r="GS83" s="131"/>
      <c r="GT83" s="131"/>
      <c r="GU83" s="131"/>
      <c r="GV83" s="131"/>
      <c r="GW83" s="131"/>
      <c r="GX83" s="131"/>
      <c r="GY83" s="131"/>
      <c r="GZ83" s="131"/>
      <c r="HA83" s="131"/>
      <c r="HB83" s="131"/>
      <c r="HC83" s="131"/>
      <c r="HD83" s="131"/>
      <c r="HE83" s="131"/>
      <c r="HF83" s="131"/>
      <c r="HG83" s="131"/>
      <c r="HH83" s="131"/>
      <c r="HI83" s="131"/>
      <c r="HJ83" s="131"/>
      <c r="HK83" s="131"/>
      <c r="HL83" s="131"/>
      <c r="HM83" s="131"/>
      <c r="HN83" s="131"/>
      <c r="HO83" s="131"/>
      <c r="HP83" s="131"/>
      <c r="HQ83" s="131"/>
      <c r="HR83" s="131"/>
      <c r="HS83" s="131"/>
      <c r="HT83" s="131"/>
      <c r="HU83" s="131"/>
      <c r="HV83" s="131"/>
      <c r="HW83" s="131"/>
      <c r="HX83" s="131"/>
      <c r="HY83" s="131"/>
      <c r="HZ83" s="131"/>
      <c r="IA83" s="131"/>
      <c r="IB83" s="131"/>
      <c r="IC83" s="131"/>
      <c r="ID83" s="131"/>
      <c r="IE83" s="131"/>
      <c r="IF83" s="131"/>
      <c r="IG83" s="131"/>
      <c r="IH83" s="131"/>
      <c r="II83" s="131"/>
      <c r="IJ83" s="131"/>
      <c r="IK83" s="131"/>
      <c r="IL83" s="131"/>
      <c r="IM83" s="131"/>
      <c r="IN83" s="131"/>
      <c r="IO83" s="131"/>
      <c r="IP83" s="131"/>
      <c r="IQ83" s="131"/>
      <c r="IR83" s="131"/>
      <c r="IS83" s="131"/>
      <c r="IT83" s="131"/>
      <c r="IU83" s="131"/>
      <c r="IV83" s="131"/>
    </row>
    <row r="84" spans="1:256" ht="21" customHeight="1">
      <c r="A84" s="134"/>
      <c r="B84" s="135"/>
      <c r="C84" s="136">
        <v>7</v>
      </c>
      <c r="D84" s="137" t="s">
        <v>0</v>
      </c>
      <c r="E84" s="138" t="s">
        <v>48</v>
      </c>
      <c r="F84" s="139" t="s">
        <v>59</v>
      </c>
      <c r="G84" s="139" t="s">
        <v>32</v>
      </c>
      <c r="H84" s="140"/>
      <c r="I84" s="140" t="s">
        <v>44</v>
      </c>
      <c r="J84" s="129"/>
      <c r="L84" s="154"/>
      <c r="M84" s="154"/>
      <c r="N84" s="154"/>
      <c r="O84" s="154"/>
      <c r="P84" s="154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31"/>
      <c r="EE84" s="131"/>
      <c r="EF84" s="131"/>
      <c r="EG84" s="131"/>
      <c r="EH84" s="131"/>
      <c r="EI84" s="131"/>
      <c r="EJ84" s="131"/>
      <c r="EK84" s="131"/>
      <c r="EL84" s="131"/>
      <c r="EM84" s="131"/>
      <c r="EN84" s="131"/>
      <c r="EO84" s="131"/>
      <c r="EP84" s="131"/>
      <c r="EQ84" s="131"/>
      <c r="ER84" s="131"/>
      <c r="ES84" s="131"/>
      <c r="ET84" s="131"/>
      <c r="EU84" s="131"/>
      <c r="EV84" s="131"/>
      <c r="EW84" s="131"/>
      <c r="EX84" s="131"/>
      <c r="EY84" s="131"/>
      <c r="EZ84" s="131"/>
      <c r="FA84" s="131"/>
      <c r="FB84" s="131"/>
      <c r="FC84" s="131"/>
      <c r="FD84" s="131"/>
      <c r="FE84" s="131"/>
      <c r="FF84" s="131"/>
      <c r="FG84" s="131"/>
      <c r="FH84" s="131"/>
      <c r="FI84" s="131"/>
      <c r="FJ84" s="131"/>
      <c r="FK84" s="131"/>
      <c r="FL84" s="131"/>
      <c r="FM84" s="131"/>
      <c r="FN84" s="131"/>
      <c r="FO84" s="131"/>
      <c r="FP84" s="131"/>
      <c r="FQ84" s="131"/>
      <c r="FR84" s="131"/>
      <c r="FS84" s="131"/>
      <c r="FT84" s="131"/>
      <c r="FU84" s="13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1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3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/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31"/>
      <c r="IT84" s="131"/>
      <c r="IU84" s="131"/>
      <c r="IV84" s="131"/>
    </row>
    <row r="85" spans="1:256" ht="21" customHeight="1">
      <c r="A85" s="134"/>
      <c r="B85" s="135"/>
      <c r="C85" s="136">
        <v>8</v>
      </c>
      <c r="D85" s="137" t="s">
        <v>0</v>
      </c>
      <c r="E85" s="138" t="s">
        <v>36</v>
      </c>
      <c r="F85" s="139" t="s">
        <v>59</v>
      </c>
      <c r="G85" s="139" t="s">
        <v>40</v>
      </c>
      <c r="H85" s="140"/>
      <c r="I85" s="140" t="s">
        <v>44</v>
      </c>
      <c r="J85" s="129"/>
      <c r="L85"/>
      <c r="M85"/>
      <c r="N85"/>
      <c r="O85"/>
      <c r="P85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</row>
    <row r="86" spans="1:256" ht="21" customHeight="1">
      <c r="A86" s="141"/>
      <c r="B86" s="142"/>
      <c r="C86" s="155">
        <v>9</v>
      </c>
      <c r="D86" s="156" t="s">
        <v>230</v>
      </c>
      <c r="E86" s="157" t="s">
        <v>29</v>
      </c>
      <c r="F86" s="158" t="s">
        <v>59</v>
      </c>
      <c r="G86" s="158" t="s">
        <v>232</v>
      </c>
      <c r="H86" s="159"/>
      <c r="I86" s="159" t="s">
        <v>231</v>
      </c>
      <c r="J86" s="129"/>
      <c r="L86"/>
      <c r="M86"/>
      <c r="N86"/>
      <c r="O86"/>
      <c r="P86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31"/>
      <c r="FA86" s="131"/>
      <c r="FB86" s="131"/>
      <c r="FC86" s="131"/>
      <c r="FD86" s="131"/>
      <c r="FE86" s="131"/>
      <c r="FF86" s="131"/>
      <c r="FG86" s="131"/>
      <c r="FH86" s="131"/>
      <c r="FI86" s="131"/>
      <c r="FJ86" s="131"/>
      <c r="FK86" s="131"/>
      <c r="FL86" s="131"/>
      <c r="FM86" s="131"/>
      <c r="FN86" s="131"/>
      <c r="FO86" s="131"/>
      <c r="FP86" s="131"/>
      <c r="FQ86" s="131"/>
      <c r="FR86" s="131"/>
      <c r="FS86" s="131"/>
      <c r="FT86" s="131"/>
      <c r="FU86" s="131"/>
      <c r="FV86" s="131"/>
      <c r="FW86" s="131"/>
      <c r="FX86" s="131"/>
      <c r="FY86" s="131"/>
      <c r="FZ86" s="131"/>
      <c r="GA86" s="131"/>
      <c r="GB86" s="131"/>
      <c r="GC86" s="131"/>
      <c r="GD86" s="131"/>
      <c r="GE86" s="131"/>
      <c r="GF86" s="131"/>
      <c r="GG86" s="131"/>
      <c r="GH86" s="131"/>
      <c r="GI86" s="131"/>
      <c r="GJ86" s="131"/>
      <c r="GK86" s="131"/>
      <c r="GL86" s="131"/>
      <c r="GM86" s="131"/>
      <c r="GN86" s="131"/>
      <c r="GO86" s="131"/>
      <c r="GP86" s="131"/>
      <c r="GQ86" s="131"/>
      <c r="GR86" s="131"/>
      <c r="GS86" s="131"/>
      <c r="GT86" s="131"/>
      <c r="GU86" s="131"/>
      <c r="GV86" s="131"/>
      <c r="GW86" s="131"/>
      <c r="GX86" s="131"/>
      <c r="GY86" s="131"/>
      <c r="GZ86" s="131"/>
      <c r="HA86" s="131"/>
      <c r="HB86" s="131"/>
      <c r="HC86" s="131"/>
      <c r="HD86" s="131"/>
      <c r="HE86" s="131"/>
      <c r="HF86" s="131"/>
      <c r="HG86" s="131"/>
      <c r="HH86" s="131"/>
      <c r="HI86" s="131"/>
      <c r="HJ86" s="131"/>
      <c r="HK86" s="131"/>
      <c r="HL86" s="131"/>
      <c r="HM86" s="131"/>
      <c r="HN86" s="131"/>
      <c r="HO86" s="131"/>
      <c r="HP86" s="131"/>
      <c r="HQ86" s="131"/>
      <c r="HR86" s="131"/>
      <c r="HS86" s="131"/>
      <c r="HT86" s="131"/>
      <c r="HU86" s="131"/>
      <c r="HV86" s="131"/>
      <c r="HW86" s="131"/>
      <c r="HX86" s="131"/>
      <c r="HY86" s="131"/>
      <c r="HZ86" s="131"/>
      <c r="IA86" s="131"/>
      <c r="IB86" s="131"/>
      <c r="IC86" s="131"/>
      <c r="ID86" s="131"/>
      <c r="IE86" s="131"/>
      <c r="IF86" s="131"/>
      <c r="IG86" s="131"/>
      <c r="IH86" s="131"/>
      <c r="II86" s="131"/>
      <c r="IJ86" s="131"/>
      <c r="IK86" s="131"/>
      <c r="IL86" s="131"/>
      <c r="IM86" s="131"/>
      <c r="IN86" s="131"/>
      <c r="IO86" s="131"/>
      <c r="IP86" s="131"/>
      <c r="IQ86" s="131"/>
      <c r="IR86" s="131"/>
      <c r="IS86" s="131"/>
      <c r="IT86" s="131"/>
      <c r="IU86" s="131"/>
      <c r="IV86" s="131"/>
    </row>
    <row r="87" spans="1:256" ht="21" customHeight="1">
      <c r="A87" s="141"/>
      <c r="B87" s="142"/>
      <c r="C87" s="160">
        <v>10</v>
      </c>
      <c r="D87" s="161" t="s">
        <v>235</v>
      </c>
      <c r="E87" s="162" t="s">
        <v>231</v>
      </c>
      <c r="F87" s="163" t="s">
        <v>59</v>
      </c>
      <c r="G87" s="163" t="s">
        <v>48</v>
      </c>
      <c r="H87" s="164"/>
      <c r="I87" s="164" t="s">
        <v>232</v>
      </c>
      <c r="J87" s="129"/>
      <c r="L87"/>
      <c r="M87"/>
      <c r="N87"/>
      <c r="O87"/>
      <c r="P87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  <c r="EC87" s="131"/>
      <c r="ED87" s="131"/>
      <c r="EE87" s="131"/>
      <c r="EF87" s="131"/>
      <c r="EG87" s="131"/>
      <c r="EH87" s="131"/>
      <c r="EI87" s="131"/>
      <c r="EJ87" s="131"/>
      <c r="EK87" s="131"/>
      <c r="EL87" s="131"/>
      <c r="EM87" s="131"/>
      <c r="EN87" s="131"/>
      <c r="EO87" s="131"/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31"/>
      <c r="FA87" s="131"/>
      <c r="FB87" s="131"/>
      <c r="FC87" s="131"/>
      <c r="FD87" s="131"/>
      <c r="FE87" s="131"/>
      <c r="FF87" s="131"/>
      <c r="FG87" s="131"/>
      <c r="FH87" s="131"/>
      <c r="FI87" s="131"/>
      <c r="FJ87" s="131"/>
      <c r="FK87" s="131"/>
      <c r="FL87" s="131"/>
      <c r="FM87" s="131"/>
      <c r="FN87" s="131"/>
      <c r="FO87" s="131"/>
      <c r="FP87" s="131"/>
      <c r="FQ87" s="131"/>
      <c r="FR87" s="131"/>
      <c r="FS87" s="131"/>
      <c r="FT87" s="131"/>
      <c r="FU87" s="131"/>
      <c r="FV87" s="131"/>
      <c r="FW87" s="131"/>
      <c r="FX87" s="131"/>
      <c r="FY87" s="131"/>
      <c r="FZ87" s="131"/>
      <c r="GA87" s="131"/>
      <c r="GB87" s="131"/>
      <c r="GC87" s="131"/>
      <c r="GD87" s="131"/>
      <c r="GE87" s="131"/>
      <c r="GF87" s="131"/>
      <c r="GG87" s="131"/>
      <c r="GH87" s="131"/>
      <c r="GI87" s="131"/>
      <c r="GJ87" s="131"/>
      <c r="GK87" s="131"/>
      <c r="GL87" s="131"/>
      <c r="GM87" s="131"/>
      <c r="GN87" s="131"/>
      <c r="GO87" s="131"/>
      <c r="GP87" s="131"/>
      <c r="GQ87" s="131"/>
      <c r="GR87" s="131"/>
      <c r="GS87" s="131"/>
      <c r="GT87" s="131"/>
      <c r="GU87" s="131"/>
      <c r="GV87" s="131"/>
      <c r="GW87" s="131"/>
      <c r="GX87" s="131"/>
      <c r="GY87" s="131"/>
      <c r="GZ87" s="131"/>
      <c r="HA87" s="131"/>
      <c r="HB87" s="131"/>
      <c r="HC87" s="131"/>
      <c r="HD87" s="131"/>
      <c r="HE87" s="131"/>
      <c r="HF87" s="131"/>
      <c r="HG87" s="131"/>
      <c r="HH87" s="131"/>
      <c r="HI87" s="131"/>
      <c r="HJ87" s="131"/>
      <c r="HK87" s="131"/>
      <c r="HL87" s="131"/>
      <c r="HM87" s="131"/>
      <c r="HN87" s="131"/>
      <c r="HO87" s="131"/>
      <c r="HP87" s="131"/>
      <c r="HQ87" s="131"/>
      <c r="HR87" s="131"/>
      <c r="HS87" s="131"/>
      <c r="HT87" s="131"/>
      <c r="HU87" s="131"/>
      <c r="HV87" s="131"/>
      <c r="HW87" s="131"/>
      <c r="HX87" s="131"/>
      <c r="HY87" s="131"/>
      <c r="HZ87" s="131"/>
      <c r="IA87" s="131"/>
      <c r="IB87" s="131"/>
      <c r="IC87" s="131"/>
      <c r="ID87" s="131"/>
      <c r="IE87" s="131"/>
      <c r="IF87" s="131"/>
      <c r="IG87" s="131"/>
      <c r="IH87" s="131"/>
      <c r="II87" s="131"/>
      <c r="IJ87" s="131"/>
      <c r="IK87" s="131"/>
      <c r="IL87" s="131"/>
      <c r="IM87" s="131"/>
      <c r="IN87" s="131"/>
      <c r="IO87" s="131"/>
      <c r="IP87" s="131"/>
      <c r="IQ87" s="131"/>
      <c r="IR87" s="131"/>
      <c r="IS87" s="131"/>
      <c r="IT87" s="131"/>
      <c r="IU87" s="131"/>
      <c r="IV87" s="131"/>
    </row>
    <row r="88" spans="1:256" ht="21" customHeight="1">
      <c r="A88" s="150"/>
      <c r="B88" s="151"/>
      <c r="C88" s="152"/>
      <c r="D88" s="152"/>
      <c r="E88" s="151"/>
      <c r="F88" s="152"/>
      <c r="G88" s="151"/>
      <c r="H88" s="152"/>
      <c r="I88" s="152"/>
      <c r="L88"/>
      <c r="M88"/>
      <c r="N88"/>
      <c r="O88"/>
      <c r="P88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31"/>
      <c r="FA88" s="131"/>
      <c r="FB88" s="131"/>
      <c r="FC88" s="131"/>
      <c r="FD88" s="131"/>
      <c r="FE88" s="131"/>
      <c r="FF88" s="131"/>
      <c r="FG88" s="131"/>
      <c r="FH88" s="131"/>
      <c r="FI88" s="131"/>
      <c r="FJ88" s="131"/>
      <c r="FK88" s="131"/>
      <c r="FL88" s="131"/>
      <c r="FM88" s="131"/>
      <c r="FN88" s="131"/>
      <c r="FO88" s="131"/>
      <c r="FP88" s="131"/>
      <c r="FQ88" s="131"/>
      <c r="FR88" s="131"/>
      <c r="FS88" s="131"/>
      <c r="FT88" s="131"/>
      <c r="FU88" s="131"/>
      <c r="FV88" s="131"/>
      <c r="FW88" s="131"/>
      <c r="FX88" s="131"/>
      <c r="FY88" s="131"/>
      <c r="FZ88" s="131"/>
      <c r="GA88" s="131"/>
      <c r="GB88" s="131"/>
      <c r="GC88" s="131"/>
      <c r="GD88" s="131"/>
      <c r="GE88" s="131"/>
      <c r="GF88" s="131"/>
      <c r="GG88" s="131"/>
      <c r="GH88" s="131"/>
      <c r="GI88" s="131"/>
      <c r="GJ88" s="131"/>
      <c r="GK88" s="131"/>
      <c r="GL88" s="131"/>
      <c r="GM88" s="131"/>
      <c r="GN88" s="131"/>
      <c r="GO88" s="131"/>
      <c r="GP88" s="131"/>
      <c r="GQ88" s="131"/>
      <c r="GR88" s="131"/>
      <c r="GS88" s="131"/>
      <c r="GT88" s="131"/>
      <c r="GU88" s="131"/>
      <c r="GV88" s="131"/>
      <c r="GW88" s="131"/>
      <c r="GX88" s="131"/>
      <c r="GY88" s="131"/>
      <c r="GZ88" s="131"/>
      <c r="HA88" s="131"/>
      <c r="HB88" s="131"/>
      <c r="HC88" s="131"/>
      <c r="HD88" s="131"/>
      <c r="HE88" s="131"/>
      <c r="HF88" s="131"/>
      <c r="HG88" s="131"/>
      <c r="HH88" s="131"/>
      <c r="HI88" s="131"/>
      <c r="HJ88" s="131"/>
      <c r="HK88" s="131"/>
      <c r="HL88" s="131"/>
      <c r="HM88" s="131"/>
      <c r="HN88" s="131"/>
      <c r="HO88" s="131"/>
      <c r="HP88" s="131"/>
      <c r="HQ88" s="131"/>
      <c r="HR88" s="131"/>
      <c r="HS88" s="131"/>
      <c r="HT88" s="131"/>
      <c r="HU88" s="131"/>
      <c r="HV88" s="131"/>
      <c r="HW88" s="131"/>
      <c r="HX88" s="131"/>
      <c r="HY88" s="131"/>
      <c r="HZ88" s="131"/>
      <c r="IA88" s="131"/>
      <c r="IB88" s="131"/>
      <c r="IC88" s="131"/>
      <c r="ID88" s="131"/>
      <c r="IE88" s="131"/>
      <c r="IF88" s="131"/>
      <c r="IG88" s="131"/>
      <c r="IH88" s="131"/>
      <c r="II88" s="131"/>
      <c r="IJ88" s="131"/>
      <c r="IK88" s="131"/>
      <c r="IL88" s="131"/>
      <c r="IM88" s="131"/>
      <c r="IN88" s="131"/>
      <c r="IO88" s="131"/>
      <c r="IP88" s="131"/>
      <c r="IQ88" s="131"/>
      <c r="IR88" s="131"/>
      <c r="IS88" s="131"/>
      <c r="IT88" s="131"/>
      <c r="IU88" s="131"/>
      <c r="IV88" s="131"/>
    </row>
    <row r="89" spans="1:256" ht="21" customHeight="1">
      <c r="A89" s="122" t="s">
        <v>75</v>
      </c>
      <c r="B89" s="123">
        <v>9</v>
      </c>
      <c r="C89" s="124">
        <v>1</v>
      </c>
      <c r="D89" s="125" t="s">
        <v>181</v>
      </c>
      <c r="E89" s="126" t="s">
        <v>35</v>
      </c>
      <c r="F89" s="127" t="s">
        <v>59</v>
      </c>
      <c r="G89" s="127" t="s">
        <v>9</v>
      </c>
      <c r="H89" s="128"/>
      <c r="I89" s="128" t="s">
        <v>191</v>
      </c>
      <c r="J89" s="129"/>
      <c r="K89"/>
      <c r="L89"/>
      <c r="M89"/>
      <c r="N89"/>
      <c r="O89"/>
      <c r="P89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131"/>
      <c r="DS89" s="131"/>
      <c r="DT89" s="131"/>
      <c r="DU89" s="131"/>
      <c r="DV89" s="131"/>
      <c r="DW89" s="131"/>
      <c r="DX89" s="131"/>
      <c r="DY89" s="131"/>
      <c r="DZ89" s="131"/>
      <c r="EA89" s="131"/>
      <c r="EB89" s="131"/>
      <c r="EC89" s="131"/>
      <c r="ED89" s="131"/>
      <c r="EE89" s="131"/>
      <c r="EF89" s="131"/>
      <c r="EG89" s="131"/>
      <c r="EH89" s="131"/>
      <c r="EI89" s="131"/>
      <c r="EJ89" s="131"/>
      <c r="EK89" s="131"/>
      <c r="EL89" s="131"/>
      <c r="EM89" s="131"/>
      <c r="EN89" s="131"/>
      <c r="EO89" s="131"/>
      <c r="EP89" s="131"/>
      <c r="EQ89" s="131"/>
      <c r="ER89" s="131"/>
      <c r="ES89" s="131"/>
      <c r="ET89" s="131"/>
      <c r="EU89" s="131"/>
      <c r="EV89" s="131"/>
      <c r="EW89" s="131"/>
      <c r="EX89" s="131"/>
      <c r="EY89" s="131"/>
      <c r="EZ89" s="131"/>
      <c r="FA89" s="131"/>
      <c r="FB89" s="131"/>
      <c r="FC89" s="131"/>
      <c r="FD89" s="131"/>
      <c r="FE89" s="131"/>
      <c r="FF89" s="131"/>
      <c r="FG89" s="131"/>
      <c r="FH89" s="131"/>
      <c r="FI89" s="131"/>
      <c r="FJ89" s="131"/>
      <c r="FK89" s="131"/>
      <c r="FL89" s="131"/>
      <c r="FM89" s="131"/>
      <c r="FN89" s="131"/>
      <c r="FO89" s="131"/>
      <c r="FP89" s="131"/>
      <c r="FQ89" s="131"/>
      <c r="FR89" s="131"/>
      <c r="FS89" s="131"/>
      <c r="FT89" s="131"/>
      <c r="FU89" s="131"/>
      <c r="FV89" s="131"/>
      <c r="FW89" s="131"/>
      <c r="FX89" s="131"/>
      <c r="FY89" s="131"/>
      <c r="FZ89" s="131"/>
      <c r="GA89" s="131"/>
      <c r="GB89" s="131"/>
      <c r="GC89" s="131"/>
      <c r="GD89" s="131"/>
      <c r="GE89" s="131"/>
      <c r="GF89" s="131"/>
      <c r="GG89" s="131"/>
      <c r="GH89" s="131"/>
      <c r="GI89" s="131"/>
      <c r="GJ89" s="131"/>
      <c r="GK89" s="131"/>
      <c r="GL89" s="131"/>
      <c r="GM89" s="131"/>
      <c r="GN89" s="131"/>
      <c r="GO89" s="131"/>
      <c r="GP89" s="131"/>
      <c r="GQ89" s="131"/>
      <c r="GR89" s="131"/>
      <c r="GS89" s="131"/>
      <c r="GT89" s="131"/>
      <c r="GU89" s="131"/>
      <c r="GV89" s="131"/>
      <c r="GW89" s="131"/>
      <c r="GX89" s="131"/>
      <c r="GY89" s="131"/>
      <c r="GZ89" s="131"/>
      <c r="HA89" s="131"/>
      <c r="HB89" s="131"/>
      <c r="HC89" s="131"/>
      <c r="HD89" s="131"/>
      <c r="HE89" s="131"/>
      <c r="HF89" s="131"/>
      <c r="HG89" s="131"/>
      <c r="HH89" s="131"/>
      <c r="HI89" s="131"/>
      <c r="HJ89" s="131"/>
      <c r="HK89" s="131"/>
      <c r="HL89" s="131"/>
      <c r="HM89" s="131"/>
      <c r="HN89" s="131"/>
      <c r="HO89" s="131"/>
      <c r="HP89" s="131"/>
      <c r="HQ89" s="131"/>
      <c r="HR89" s="131"/>
      <c r="HS89" s="131"/>
      <c r="HT89" s="131"/>
      <c r="HU89" s="131"/>
      <c r="HV89" s="131"/>
      <c r="HW89" s="131"/>
      <c r="HX89" s="131"/>
      <c r="HY89" s="131"/>
      <c r="HZ89" s="131"/>
      <c r="IA89" s="131"/>
      <c r="IB89" s="131"/>
      <c r="IC89" s="131"/>
      <c r="ID89" s="131"/>
      <c r="IE89" s="131"/>
      <c r="IF89" s="131"/>
      <c r="IG89" s="131"/>
      <c r="IH89" s="131"/>
      <c r="II89" s="131"/>
      <c r="IJ89" s="131"/>
      <c r="IK89" s="131"/>
      <c r="IL89" s="131"/>
      <c r="IM89" s="131"/>
      <c r="IN89" s="131"/>
      <c r="IO89" s="131"/>
      <c r="IP89" s="131"/>
      <c r="IQ89" s="131"/>
      <c r="IR89" s="131"/>
      <c r="IS89" s="131"/>
      <c r="IT89" s="131"/>
      <c r="IU89" s="131"/>
      <c r="IV89" s="131"/>
    </row>
    <row r="90" spans="1:256" ht="21" customHeight="1">
      <c r="A90" s="132"/>
      <c r="B90" s="133"/>
      <c r="C90" s="124">
        <v>2</v>
      </c>
      <c r="D90" s="125" t="s">
        <v>181</v>
      </c>
      <c r="E90" s="126" t="s">
        <v>7</v>
      </c>
      <c r="F90" s="127" t="s">
        <v>59</v>
      </c>
      <c r="G90" s="127" t="s">
        <v>194</v>
      </c>
      <c r="H90" s="128"/>
      <c r="I90" s="128" t="s">
        <v>191</v>
      </c>
      <c r="J90" s="129"/>
      <c r="K90"/>
      <c r="L90"/>
      <c r="M90"/>
      <c r="N90"/>
      <c r="O90"/>
      <c r="P90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  <c r="EM90" s="131"/>
      <c r="EN90" s="131"/>
      <c r="EO90" s="131"/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31"/>
      <c r="FA90" s="131"/>
      <c r="FB90" s="131"/>
      <c r="FC90" s="131"/>
      <c r="FD90" s="131"/>
      <c r="FE90" s="131"/>
      <c r="FF90" s="131"/>
      <c r="FG90" s="131"/>
      <c r="FH90" s="131"/>
      <c r="FI90" s="131"/>
      <c r="FJ90" s="131"/>
      <c r="FK90" s="131"/>
      <c r="FL90" s="131"/>
      <c r="FM90" s="131"/>
      <c r="FN90" s="131"/>
      <c r="FO90" s="131"/>
      <c r="FP90" s="131"/>
      <c r="FQ90" s="131"/>
      <c r="FR90" s="131"/>
      <c r="FS90" s="131"/>
      <c r="FT90" s="131"/>
      <c r="FU90" s="131"/>
      <c r="FV90" s="131"/>
      <c r="FW90" s="131"/>
      <c r="FX90" s="131"/>
      <c r="FY90" s="131"/>
      <c r="FZ90" s="131"/>
      <c r="GA90" s="131"/>
      <c r="GB90" s="131"/>
      <c r="GC90" s="131"/>
      <c r="GD90" s="131"/>
      <c r="GE90" s="131"/>
      <c r="GF90" s="131"/>
      <c r="GG90" s="131"/>
      <c r="GH90" s="131"/>
      <c r="GI90" s="131"/>
      <c r="GJ90" s="131"/>
      <c r="GK90" s="131"/>
      <c r="GL90" s="131"/>
      <c r="GM90" s="131"/>
      <c r="GN90" s="131"/>
      <c r="GO90" s="131"/>
      <c r="GP90" s="131"/>
      <c r="GQ90" s="131"/>
      <c r="GR90" s="131"/>
      <c r="GS90" s="131"/>
      <c r="GT90" s="131"/>
      <c r="GU90" s="131"/>
      <c r="GV90" s="131"/>
      <c r="GW90" s="131"/>
      <c r="GX90" s="131"/>
      <c r="GY90" s="131"/>
      <c r="GZ90" s="131"/>
      <c r="HA90" s="131"/>
      <c r="HB90" s="131"/>
      <c r="HC90" s="131"/>
      <c r="HD90" s="131"/>
      <c r="HE90" s="131"/>
      <c r="HF90" s="131"/>
      <c r="HG90" s="131"/>
      <c r="HH90" s="131"/>
      <c r="HI90" s="131"/>
      <c r="HJ90" s="131"/>
      <c r="HK90" s="131"/>
      <c r="HL90" s="131"/>
      <c r="HM90" s="131"/>
      <c r="HN90" s="131"/>
      <c r="HO90" s="131"/>
      <c r="HP90" s="131"/>
      <c r="HQ90" s="131"/>
      <c r="HR90" s="131"/>
      <c r="HS90" s="131"/>
      <c r="HT90" s="131"/>
      <c r="HU90" s="131"/>
      <c r="HV90" s="131"/>
      <c r="HW90" s="131"/>
      <c r="HX90" s="131"/>
      <c r="HY90" s="131"/>
      <c r="HZ90" s="131"/>
      <c r="IA90" s="131"/>
      <c r="IB90" s="131"/>
      <c r="IC90" s="131"/>
      <c r="ID90" s="131"/>
      <c r="IE90" s="131"/>
      <c r="IF90" s="131"/>
      <c r="IG90" s="131"/>
      <c r="IH90" s="131"/>
      <c r="II90" s="131"/>
      <c r="IJ90" s="131"/>
      <c r="IK90" s="131"/>
      <c r="IL90" s="131"/>
      <c r="IM90" s="131"/>
      <c r="IN90" s="131"/>
      <c r="IO90" s="131"/>
      <c r="IP90" s="131"/>
      <c r="IQ90" s="131"/>
      <c r="IR90" s="131"/>
      <c r="IS90" s="131"/>
      <c r="IT90" s="131"/>
      <c r="IU90" s="131"/>
      <c r="IV90" s="131"/>
    </row>
    <row r="91" spans="1:256" ht="21" customHeight="1">
      <c r="A91" s="132"/>
      <c r="B91" s="133"/>
      <c r="C91" s="124">
        <v>3</v>
      </c>
      <c r="D91" s="125" t="s">
        <v>181</v>
      </c>
      <c r="E91" s="126" t="s">
        <v>34</v>
      </c>
      <c r="F91" s="127" t="s">
        <v>59</v>
      </c>
      <c r="G91" s="127" t="s">
        <v>24</v>
      </c>
      <c r="H91" s="128"/>
      <c r="I91" s="128" t="s">
        <v>192</v>
      </c>
      <c r="J91" s="129"/>
      <c r="K91"/>
      <c r="L91"/>
      <c r="M91"/>
      <c r="N91"/>
      <c r="O91"/>
      <c r="P9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31"/>
      <c r="FA91" s="131"/>
      <c r="FB91" s="131"/>
      <c r="FC91" s="131"/>
      <c r="FD91" s="131"/>
      <c r="FE91" s="131"/>
      <c r="FF91" s="131"/>
      <c r="FG91" s="131"/>
      <c r="FH91" s="131"/>
      <c r="FI91" s="131"/>
      <c r="FJ91" s="131"/>
      <c r="FK91" s="131"/>
      <c r="FL91" s="131"/>
      <c r="FM91" s="131"/>
      <c r="FN91" s="131"/>
      <c r="FO91" s="131"/>
      <c r="FP91" s="131"/>
      <c r="FQ91" s="131"/>
      <c r="FR91" s="131"/>
      <c r="FS91" s="131"/>
      <c r="FT91" s="131"/>
      <c r="FU91" s="131"/>
      <c r="FV91" s="131"/>
      <c r="FW91" s="131"/>
      <c r="FX91" s="131"/>
      <c r="FY91" s="131"/>
      <c r="FZ91" s="131"/>
      <c r="GA91" s="131"/>
      <c r="GB91" s="131"/>
      <c r="GC91" s="131"/>
      <c r="GD91" s="131"/>
      <c r="GE91" s="131"/>
      <c r="GF91" s="131"/>
      <c r="GG91" s="131"/>
      <c r="GH91" s="131"/>
      <c r="GI91" s="131"/>
      <c r="GJ91" s="131"/>
      <c r="GK91" s="131"/>
      <c r="GL91" s="131"/>
      <c r="GM91" s="131"/>
      <c r="GN91" s="131"/>
      <c r="GO91" s="131"/>
      <c r="GP91" s="131"/>
      <c r="GQ91" s="131"/>
      <c r="GR91" s="131"/>
      <c r="GS91" s="131"/>
      <c r="GT91" s="131"/>
      <c r="GU91" s="131"/>
      <c r="GV91" s="131"/>
      <c r="GW91" s="131"/>
      <c r="GX91" s="131"/>
      <c r="GY91" s="131"/>
      <c r="GZ91" s="131"/>
      <c r="HA91" s="131"/>
      <c r="HB91" s="131"/>
      <c r="HC91" s="131"/>
      <c r="HD91" s="131"/>
      <c r="HE91" s="131"/>
      <c r="HF91" s="131"/>
      <c r="HG91" s="131"/>
      <c r="HH91" s="131"/>
      <c r="HI91" s="131"/>
      <c r="HJ91" s="131"/>
      <c r="HK91" s="131"/>
      <c r="HL91" s="131"/>
      <c r="HM91" s="131"/>
      <c r="HN91" s="131"/>
      <c r="HO91" s="131"/>
      <c r="HP91" s="131"/>
      <c r="HQ91" s="131"/>
      <c r="HR91" s="131"/>
      <c r="HS91" s="131"/>
      <c r="HT91" s="131"/>
      <c r="HU91" s="131"/>
      <c r="HV91" s="131"/>
      <c r="HW91" s="131"/>
      <c r="HX91" s="131"/>
      <c r="HY91" s="131"/>
      <c r="HZ91" s="131"/>
      <c r="IA91" s="131"/>
      <c r="IB91" s="131"/>
      <c r="IC91" s="131"/>
      <c r="ID91" s="131"/>
      <c r="IE91" s="131"/>
      <c r="IF91" s="131"/>
      <c r="IG91" s="131"/>
      <c r="IH91" s="131"/>
      <c r="II91" s="131"/>
      <c r="IJ91" s="131"/>
      <c r="IK91" s="131"/>
      <c r="IL91" s="131"/>
      <c r="IM91" s="131"/>
      <c r="IN91" s="131"/>
      <c r="IO91" s="131"/>
      <c r="IP91" s="131"/>
      <c r="IQ91" s="131"/>
      <c r="IR91" s="131"/>
      <c r="IS91" s="131"/>
      <c r="IT91" s="131"/>
      <c r="IU91" s="131"/>
      <c r="IV91" s="131"/>
    </row>
    <row r="92" spans="1:256" ht="21" customHeight="1">
      <c r="A92" s="132"/>
      <c r="B92" s="133"/>
      <c r="C92" s="124">
        <v>4</v>
      </c>
      <c r="D92" s="125" t="s">
        <v>181</v>
      </c>
      <c r="E92" s="126" t="s">
        <v>190</v>
      </c>
      <c r="F92" s="127" t="s">
        <v>59</v>
      </c>
      <c r="G92" s="127" t="s">
        <v>195</v>
      </c>
      <c r="H92" s="128"/>
      <c r="I92" s="128" t="s">
        <v>192</v>
      </c>
      <c r="J92" s="129"/>
      <c r="K92"/>
      <c r="L92" s="29"/>
      <c r="M92" s="29"/>
      <c r="N92" s="29"/>
      <c r="O92" s="29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131"/>
      <c r="EE92" s="131"/>
      <c r="EF92" s="131"/>
      <c r="EG92" s="131"/>
      <c r="EH92" s="131"/>
      <c r="EI92" s="131"/>
      <c r="EJ92" s="131"/>
      <c r="EK92" s="131"/>
      <c r="EL92" s="131"/>
      <c r="EM92" s="131"/>
      <c r="EN92" s="131"/>
      <c r="EO92" s="131"/>
      <c r="EP92" s="131"/>
      <c r="EQ92" s="131"/>
      <c r="ER92" s="131"/>
      <c r="ES92" s="131"/>
      <c r="ET92" s="131"/>
      <c r="EU92" s="131"/>
      <c r="EV92" s="131"/>
      <c r="EW92" s="131"/>
      <c r="EX92" s="131"/>
      <c r="EY92" s="131"/>
      <c r="EZ92" s="131"/>
      <c r="FA92" s="131"/>
      <c r="FB92" s="131"/>
      <c r="FC92" s="131"/>
      <c r="FD92" s="131"/>
      <c r="FE92" s="131"/>
      <c r="FF92" s="131"/>
      <c r="FG92" s="131"/>
      <c r="FH92" s="131"/>
      <c r="FI92" s="131"/>
      <c r="FJ92" s="131"/>
      <c r="FK92" s="131"/>
      <c r="FL92" s="131"/>
      <c r="FM92" s="131"/>
      <c r="FN92" s="131"/>
      <c r="FO92" s="131"/>
      <c r="FP92" s="131"/>
      <c r="FQ92" s="131"/>
      <c r="FR92" s="131"/>
      <c r="FS92" s="131"/>
      <c r="FT92" s="131"/>
      <c r="FU92" s="131"/>
      <c r="FV92" s="131"/>
      <c r="FW92" s="131"/>
      <c r="FX92" s="131"/>
      <c r="FY92" s="131"/>
      <c r="FZ92" s="131"/>
      <c r="GA92" s="131"/>
      <c r="GB92" s="131"/>
      <c r="GC92" s="131"/>
      <c r="GD92" s="131"/>
      <c r="GE92" s="131"/>
      <c r="GF92" s="131"/>
      <c r="GG92" s="131"/>
      <c r="GH92" s="131"/>
      <c r="GI92" s="131"/>
      <c r="GJ92" s="131"/>
      <c r="GK92" s="131"/>
      <c r="GL92" s="131"/>
      <c r="GM92" s="131"/>
      <c r="GN92" s="131"/>
      <c r="GO92" s="131"/>
      <c r="GP92" s="131"/>
      <c r="GQ92" s="131"/>
      <c r="GR92" s="131"/>
      <c r="GS92" s="131"/>
      <c r="GT92" s="131"/>
      <c r="GU92" s="131"/>
      <c r="GV92" s="131"/>
      <c r="GW92" s="131"/>
      <c r="GX92" s="131"/>
      <c r="GY92" s="131"/>
      <c r="GZ92" s="131"/>
      <c r="HA92" s="131"/>
      <c r="HB92" s="131"/>
      <c r="HC92" s="131"/>
      <c r="HD92" s="131"/>
      <c r="HE92" s="131"/>
      <c r="HF92" s="131"/>
      <c r="HG92" s="131"/>
      <c r="HH92" s="131"/>
      <c r="HI92" s="131"/>
      <c r="HJ92" s="131"/>
      <c r="HK92" s="131"/>
      <c r="HL92" s="131"/>
      <c r="HM92" s="131"/>
      <c r="HN92" s="131"/>
      <c r="HO92" s="131"/>
      <c r="HP92" s="131"/>
      <c r="HQ92" s="131"/>
      <c r="HR92" s="131"/>
      <c r="HS92" s="131"/>
      <c r="HT92" s="131"/>
      <c r="HU92" s="131"/>
      <c r="HV92" s="131"/>
      <c r="HW92" s="131"/>
      <c r="HX92" s="131"/>
      <c r="HY92" s="131"/>
      <c r="HZ92" s="131"/>
      <c r="IA92" s="131"/>
      <c r="IB92" s="131"/>
      <c r="IC92" s="131"/>
      <c r="ID92" s="131"/>
      <c r="IE92" s="131"/>
      <c r="IF92" s="131"/>
      <c r="IG92" s="131"/>
      <c r="IH92" s="131"/>
      <c r="II92" s="131"/>
      <c r="IJ92" s="131"/>
      <c r="IK92" s="131"/>
      <c r="IL92" s="131"/>
      <c r="IM92" s="131"/>
      <c r="IN92" s="131"/>
      <c r="IO92" s="131"/>
      <c r="IP92" s="131"/>
      <c r="IQ92" s="131"/>
      <c r="IR92" s="131"/>
      <c r="IS92" s="131"/>
      <c r="IT92" s="131"/>
      <c r="IU92" s="131"/>
      <c r="IV92" s="131"/>
    </row>
    <row r="93" spans="1:256" ht="21" customHeight="1">
      <c r="A93" s="134"/>
      <c r="B93" s="135"/>
      <c r="C93" s="136">
        <v>5</v>
      </c>
      <c r="D93" s="137" t="s">
        <v>0</v>
      </c>
      <c r="E93" s="138" t="s">
        <v>17</v>
      </c>
      <c r="F93" s="139" t="s">
        <v>59</v>
      </c>
      <c r="G93" s="139" t="s">
        <v>5</v>
      </c>
      <c r="H93" s="140"/>
      <c r="I93" s="140" t="s">
        <v>13</v>
      </c>
      <c r="J93" s="129"/>
      <c r="K93"/>
      <c r="L93" s="29"/>
      <c r="M93" s="29"/>
      <c r="N93" s="29"/>
      <c r="O93" s="29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  <c r="EC93" s="131"/>
      <c r="ED93" s="131"/>
      <c r="EE93" s="131"/>
      <c r="EF93" s="131"/>
      <c r="EG93" s="131"/>
      <c r="EH93" s="131"/>
      <c r="EI93" s="131"/>
      <c r="EJ93" s="131"/>
      <c r="EK93" s="131"/>
      <c r="EL93" s="131"/>
      <c r="EM93" s="131"/>
      <c r="EN93" s="131"/>
      <c r="EO93" s="131"/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31"/>
      <c r="FA93" s="131"/>
      <c r="FB93" s="131"/>
      <c r="FC93" s="131"/>
      <c r="FD93" s="131"/>
      <c r="FE93" s="131"/>
      <c r="FF93" s="131"/>
      <c r="FG93" s="131"/>
      <c r="FH93" s="131"/>
      <c r="FI93" s="131"/>
      <c r="FJ93" s="131"/>
      <c r="FK93" s="131"/>
      <c r="FL93" s="131"/>
      <c r="FM93" s="131"/>
      <c r="FN93" s="131"/>
      <c r="FO93" s="131"/>
      <c r="FP93" s="131"/>
      <c r="FQ93" s="131"/>
      <c r="FR93" s="131"/>
      <c r="FS93" s="131"/>
      <c r="FT93" s="131"/>
      <c r="FU93" s="131"/>
      <c r="FV93" s="131"/>
      <c r="FW93" s="131"/>
      <c r="FX93" s="131"/>
      <c r="FY93" s="131"/>
      <c r="FZ93" s="131"/>
      <c r="GA93" s="131"/>
      <c r="GB93" s="131"/>
      <c r="GC93" s="131"/>
      <c r="GD93" s="131"/>
      <c r="GE93" s="131"/>
      <c r="GF93" s="131"/>
      <c r="GG93" s="131"/>
      <c r="GH93" s="131"/>
      <c r="GI93" s="131"/>
      <c r="GJ93" s="131"/>
      <c r="GK93" s="131"/>
      <c r="GL93" s="131"/>
      <c r="GM93" s="131"/>
      <c r="GN93" s="131"/>
      <c r="GO93" s="131"/>
      <c r="GP93" s="131"/>
      <c r="GQ93" s="131"/>
      <c r="GR93" s="131"/>
      <c r="GS93" s="131"/>
      <c r="GT93" s="131"/>
      <c r="GU93" s="131"/>
      <c r="GV93" s="131"/>
      <c r="GW93" s="131"/>
      <c r="GX93" s="131"/>
      <c r="GY93" s="131"/>
      <c r="GZ93" s="131"/>
      <c r="HA93" s="131"/>
      <c r="HB93" s="131"/>
      <c r="HC93" s="131"/>
      <c r="HD93" s="131"/>
      <c r="HE93" s="131"/>
      <c r="HF93" s="131"/>
      <c r="HG93" s="131"/>
      <c r="HH93" s="131"/>
      <c r="HI93" s="131"/>
      <c r="HJ93" s="131"/>
      <c r="HK93" s="131"/>
      <c r="HL93" s="131"/>
      <c r="HM93" s="131"/>
      <c r="HN93" s="131"/>
      <c r="HO93" s="131"/>
      <c r="HP93" s="131"/>
      <c r="HQ93" s="131"/>
      <c r="HR93" s="131"/>
      <c r="HS93" s="131"/>
      <c r="HT93" s="131"/>
      <c r="HU93" s="131"/>
      <c r="HV93" s="131"/>
      <c r="HW93" s="131"/>
      <c r="HX93" s="131"/>
      <c r="HY93" s="131"/>
      <c r="HZ93" s="131"/>
      <c r="IA93" s="131"/>
      <c r="IB93" s="131"/>
      <c r="IC93" s="131"/>
      <c r="ID93" s="131"/>
      <c r="IE93" s="131"/>
      <c r="IF93" s="131"/>
      <c r="IG93" s="131"/>
      <c r="IH93" s="131"/>
      <c r="II93" s="131"/>
      <c r="IJ93" s="131"/>
      <c r="IK93" s="131"/>
      <c r="IL93" s="131"/>
      <c r="IM93" s="131"/>
      <c r="IN93" s="131"/>
      <c r="IO93" s="131"/>
      <c r="IP93" s="131"/>
      <c r="IQ93" s="131"/>
      <c r="IR93" s="131"/>
      <c r="IS93" s="131"/>
      <c r="IT93" s="131"/>
      <c r="IU93" s="131"/>
      <c r="IV93" s="131"/>
    </row>
    <row r="94" spans="1:256" ht="21" customHeight="1">
      <c r="A94" s="134"/>
      <c r="B94" s="135"/>
      <c r="C94" s="136">
        <v>6</v>
      </c>
      <c r="D94" s="137" t="s">
        <v>0</v>
      </c>
      <c r="E94" s="138" t="s">
        <v>9</v>
      </c>
      <c r="F94" s="139" t="s">
        <v>59</v>
      </c>
      <c r="G94" s="139" t="s">
        <v>21</v>
      </c>
      <c r="H94" s="140"/>
      <c r="I94" s="140" t="s">
        <v>13</v>
      </c>
      <c r="J94" s="129"/>
      <c r="K94"/>
      <c r="L94" s="29"/>
      <c r="M94" s="29"/>
      <c r="N94" s="29"/>
      <c r="O94" s="29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/>
      <c r="EC94" s="131"/>
      <c r="ED94" s="131"/>
      <c r="EE94" s="131"/>
      <c r="EF94" s="131"/>
      <c r="EG94" s="131"/>
      <c r="EH94" s="131"/>
      <c r="EI94" s="131"/>
      <c r="EJ94" s="131"/>
      <c r="EK94" s="131"/>
      <c r="EL94" s="131"/>
      <c r="EM94" s="131"/>
      <c r="EN94" s="131"/>
      <c r="EO94" s="131"/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31"/>
      <c r="FA94" s="131"/>
      <c r="FB94" s="131"/>
      <c r="FC94" s="131"/>
      <c r="FD94" s="131"/>
      <c r="FE94" s="131"/>
      <c r="FF94" s="131"/>
      <c r="FG94" s="131"/>
      <c r="FH94" s="131"/>
      <c r="FI94" s="131"/>
      <c r="FJ94" s="131"/>
      <c r="FK94" s="131"/>
      <c r="FL94" s="131"/>
      <c r="FM94" s="131"/>
      <c r="FN94" s="131"/>
      <c r="FO94" s="131"/>
      <c r="FP94" s="131"/>
      <c r="FQ94" s="131"/>
      <c r="FR94" s="131"/>
      <c r="FS94" s="131"/>
      <c r="FT94" s="131"/>
      <c r="FU94" s="131"/>
      <c r="FV94" s="131"/>
      <c r="FW94" s="131"/>
      <c r="FX94" s="131"/>
      <c r="FY94" s="131"/>
      <c r="FZ94" s="131"/>
      <c r="GA94" s="131"/>
      <c r="GB94" s="131"/>
      <c r="GC94" s="131"/>
      <c r="GD94" s="131"/>
      <c r="GE94" s="131"/>
      <c r="GF94" s="131"/>
      <c r="GG94" s="131"/>
      <c r="GH94" s="131"/>
      <c r="GI94" s="131"/>
      <c r="GJ94" s="131"/>
      <c r="GK94" s="131"/>
      <c r="GL94" s="131"/>
      <c r="GM94" s="131"/>
      <c r="GN94" s="131"/>
      <c r="GO94" s="131"/>
      <c r="GP94" s="131"/>
      <c r="GQ94" s="131"/>
      <c r="GR94" s="131"/>
      <c r="GS94" s="131"/>
      <c r="GT94" s="131"/>
      <c r="GU94" s="131"/>
      <c r="GV94" s="131"/>
      <c r="GW94" s="131"/>
      <c r="GX94" s="131"/>
      <c r="GY94" s="131"/>
      <c r="GZ94" s="131"/>
      <c r="HA94" s="131"/>
      <c r="HB94" s="131"/>
      <c r="HC94" s="131"/>
      <c r="HD94" s="131"/>
      <c r="HE94" s="131"/>
      <c r="HF94" s="131"/>
      <c r="HG94" s="131"/>
      <c r="HH94" s="131"/>
      <c r="HI94" s="131"/>
      <c r="HJ94" s="131"/>
      <c r="HK94" s="131"/>
      <c r="HL94" s="131"/>
      <c r="HM94" s="131"/>
      <c r="HN94" s="131"/>
      <c r="HO94" s="131"/>
      <c r="HP94" s="131"/>
      <c r="HQ94" s="131"/>
      <c r="HR94" s="131"/>
      <c r="HS94" s="131"/>
      <c r="HT94" s="131"/>
      <c r="HU94" s="131"/>
      <c r="HV94" s="131"/>
      <c r="HW94" s="131"/>
      <c r="HX94" s="131"/>
      <c r="HY94" s="131"/>
      <c r="HZ94" s="131"/>
      <c r="IA94" s="131"/>
      <c r="IB94" s="131"/>
      <c r="IC94" s="131"/>
      <c r="ID94" s="131"/>
      <c r="IE94" s="131"/>
      <c r="IF94" s="131"/>
      <c r="IG94" s="131"/>
      <c r="IH94" s="131"/>
      <c r="II94" s="131"/>
      <c r="IJ94" s="131"/>
      <c r="IK94" s="131"/>
      <c r="IL94" s="131"/>
      <c r="IM94" s="131"/>
      <c r="IN94" s="131"/>
      <c r="IO94" s="131"/>
      <c r="IP94" s="131"/>
      <c r="IQ94" s="131"/>
      <c r="IR94" s="131"/>
      <c r="IS94" s="131"/>
      <c r="IT94" s="131"/>
      <c r="IU94" s="131"/>
      <c r="IV94" s="131"/>
    </row>
    <row r="95" spans="1:256" ht="21" customHeight="1">
      <c r="A95" s="134"/>
      <c r="B95" s="135"/>
      <c r="C95" s="136">
        <v>7</v>
      </c>
      <c r="D95" s="137" t="s">
        <v>0</v>
      </c>
      <c r="E95" s="138" t="s">
        <v>18</v>
      </c>
      <c r="F95" s="139" t="s">
        <v>59</v>
      </c>
      <c r="G95" s="139" t="s">
        <v>6</v>
      </c>
      <c r="H95" s="140"/>
      <c r="I95" s="140" t="s">
        <v>241</v>
      </c>
      <c r="J95" s="129"/>
      <c r="K95"/>
      <c r="L95" s="29"/>
      <c r="M95" s="29"/>
      <c r="N95" s="29"/>
      <c r="O95" s="29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  <c r="EC95" s="131"/>
      <c r="ED95" s="131"/>
      <c r="EE95" s="131"/>
      <c r="EF95" s="131"/>
      <c r="EG95" s="131"/>
      <c r="EH95" s="131"/>
      <c r="EI95" s="131"/>
      <c r="EJ95" s="131"/>
      <c r="EK95" s="131"/>
      <c r="EL95" s="131"/>
      <c r="EM95" s="131"/>
      <c r="EN95" s="131"/>
      <c r="EO95" s="131"/>
      <c r="EP95" s="131"/>
      <c r="EQ95" s="131"/>
      <c r="ER95" s="131"/>
      <c r="ES95" s="131"/>
      <c r="ET95" s="131"/>
      <c r="EU95" s="131"/>
      <c r="EV95" s="131"/>
      <c r="EW95" s="131"/>
      <c r="EX95" s="131"/>
      <c r="EY95" s="131"/>
      <c r="EZ95" s="131"/>
      <c r="FA95" s="131"/>
      <c r="FB95" s="131"/>
      <c r="FC95" s="131"/>
      <c r="FD95" s="131"/>
      <c r="FE95" s="131"/>
      <c r="FF95" s="131"/>
      <c r="FG95" s="131"/>
      <c r="FH95" s="131"/>
      <c r="FI95" s="131"/>
      <c r="FJ95" s="131"/>
      <c r="FK95" s="131"/>
      <c r="FL95" s="131"/>
      <c r="FM95" s="131"/>
      <c r="FN95" s="131"/>
      <c r="FO95" s="131"/>
      <c r="FP95" s="131"/>
      <c r="FQ95" s="131"/>
      <c r="FR95" s="131"/>
      <c r="FS95" s="131"/>
      <c r="FT95" s="131"/>
      <c r="FU95" s="131"/>
      <c r="FV95" s="131"/>
      <c r="FW95" s="131"/>
      <c r="FX95" s="131"/>
      <c r="FY95" s="131"/>
      <c r="FZ95" s="131"/>
      <c r="GA95" s="131"/>
      <c r="GB95" s="131"/>
      <c r="GC95" s="131"/>
      <c r="GD95" s="131"/>
      <c r="GE95" s="131"/>
      <c r="GF95" s="131"/>
      <c r="GG95" s="131"/>
      <c r="GH95" s="131"/>
      <c r="GI95" s="131"/>
      <c r="GJ95" s="131"/>
      <c r="GK95" s="131"/>
      <c r="GL95" s="131"/>
      <c r="GM95" s="131"/>
      <c r="GN95" s="131"/>
      <c r="GO95" s="131"/>
      <c r="GP95" s="131"/>
      <c r="GQ95" s="131"/>
      <c r="GR95" s="131"/>
      <c r="GS95" s="131"/>
      <c r="GT95" s="131"/>
      <c r="GU95" s="131"/>
      <c r="GV95" s="131"/>
      <c r="GW95" s="131"/>
      <c r="GX95" s="131"/>
      <c r="GY95" s="131"/>
      <c r="GZ95" s="131"/>
      <c r="HA95" s="131"/>
      <c r="HB95" s="131"/>
      <c r="HC95" s="131"/>
      <c r="HD95" s="131"/>
      <c r="HE95" s="131"/>
      <c r="HF95" s="131"/>
      <c r="HG95" s="131"/>
      <c r="HH95" s="131"/>
      <c r="HI95" s="131"/>
      <c r="HJ95" s="131"/>
      <c r="HK95" s="131"/>
      <c r="HL95" s="131"/>
      <c r="HM95" s="131"/>
      <c r="HN95" s="131"/>
      <c r="HO95" s="131"/>
      <c r="HP95" s="131"/>
      <c r="HQ95" s="131"/>
      <c r="HR95" s="131"/>
      <c r="HS95" s="131"/>
      <c r="HT95" s="131"/>
      <c r="HU95" s="131"/>
      <c r="HV95" s="131"/>
      <c r="HW95" s="131"/>
      <c r="HX95" s="131"/>
      <c r="HY95" s="131"/>
      <c r="HZ95" s="131"/>
      <c r="IA95" s="131"/>
      <c r="IB95" s="131"/>
      <c r="IC95" s="131"/>
      <c r="ID95" s="131"/>
      <c r="IE95" s="131"/>
      <c r="IF95" s="131"/>
      <c r="IG95" s="131"/>
      <c r="IH95" s="131"/>
      <c r="II95" s="131"/>
      <c r="IJ95" s="131"/>
      <c r="IK95" s="131"/>
      <c r="IL95" s="131"/>
      <c r="IM95" s="131"/>
      <c r="IN95" s="131"/>
      <c r="IO95" s="131"/>
      <c r="IP95" s="131"/>
      <c r="IQ95" s="131"/>
      <c r="IR95" s="131"/>
      <c r="IS95" s="131"/>
      <c r="IT95" s="131"/>
      <c r="IU95" s="131"/>
      <c r="IV95" s="131"/>
    </row>
    <row r="96" spans="1:256" ht="21" customHeight="1">
      <c r="A96" s="134"/>
      <c r="B96" s="135"/>
      <c r="C96" s="136">
        <v>8</v>
      </c>
      <c r="D96" s="137" t="s">
        <v>0</v>
      </c>
      <c r="E96" s="138" t="s">
        <v>10</v>
      </c>
      <c r="F96" s="139" t="s">
        <v>59</v>
      </c>
      <c r="G96" s="139" t="s">
        <v>22</v>
      </c>
      <c r="H96" s="140"/>
      <c r="I96" s="140" t="s">
        <v>241</v>
      </c>
      <c r="J96" s="129"/>
      <c r="K96"/>
      <c r="L96" s="29"/>
      <c r="M96" s="29"/>
      <c r="N96" s="29"/>
      <c r="O96" s="29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  <c r="EC96" s="131"/>
      <c r="ED96" s="131"/>
      <c r="EE96" s="131"/>
      <c r="EF96" s="131"/>
      <c r="EG96" s="131"/>
      <c r="EH96" s="131"/>
      <c r="EI96" s="131"/>
      <c r="EJ96" s="131"/>
      <c r="EK96" s="131"/>
      <c r="EL96" s="131"/>
      <c r="EM96" s="131"/>
      <c r="EN96" s="131"/>
      <c r="EO96" s="131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1"/>
      <c r="FI96" s="131"/>
      <c r="FJ96" s="131"/>
      <c r="FK96" s="131"/>
      <c r="FL96" s="131"/>
      <c r="FM96" s="131"/>
      <c r="FN96" s="131"/>
      <c r="FO96" s="131"/>
      <c r="FP96" s="131"/>
      <c r="FQ96" s="131"/>
      <c r="FR96" s="131"/>
      <c r="FS96" s="131"/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31"/>
      <c r="GE96" s="131"/>
      <c r="GF96" s="131"/>
      <c r="GG96" s="131"/>
      <c r="GH96" s="131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31"/>
      <c r="GT96" s="131"/>
      <c r="GU96" s="131"/>
      <c r="GV96" s="131"/>
      <c r="GW96" s="131"/>
      <c r="GX96" s="131"/>
      <c r="GY96" s="131"/>
      <c r="GZ96" s="131"/>
      <c r="HA96" s="131"/>
      <c r="HB96" s="131"/>
      <c r="HC96" s="131"/>
      <c r="HD96" s="131"/>
      <c r="HE96" s="131"/>
      <c r="HF96" s="131"/>
      <c r="HG96" s="131"/>
      <c r="HH96" s="131"/>
      <c r="HI96" s="131"/>
      <c r="HJ96" s="131"/>
      <c r="HK96" s="131"/>
      <c r="HL96" s="131"/>
      <c r="HM96" s="131"/>
      <c r="HN96" s="131"/>
      <c r="HO96" s="131"/>
      <c r="HP96" s="131"/>
      <c r="HQ96" s="131"/>
      <c r="HR96" s="131"/>
      <c r="HS96" s="131"/>
      <c r="HT96" s="131"/>
      <c r="HU96" s="131"/>
      <c r="HV96" s="131"/>
      <c r="HW96" s="131"/>
      <c r="HX96" s="131"/>
      <c r="HY96" s="131"/>
      <c r="HZ96" s="131"/>
      <c r="IA96" s="131"/>
      <c r="IB96" s="131"/>
      <c r="IC96" s="131"/>
      <c r="ID96" s="131"/>
      <c r="IE96" s="131"/>
      <c r="IF96" s="131"/>
      <c r="IG96" s="131"/>
      <c r="IH96" s="131"/>
      <c r="II96" s="131"/>
      <c r="IJ96" s="131"/>
      <c r="IK96" s="131"/>
      <c r="IL96" s="131"/>
      <c r="IM96" s="131"/>
      <c r="IN96" s="131"/>
      <c r="IO96" s="131"/>
      <c r="IP96" s="131"/>
      <c r="IQ96" s="131"/>
      <c r="IR96" s="131"/>
      <c r="IS96" s="131"/>
      <c r="IT96" s="131"/>
      <c r="IU96" s="131"/>
      <c r="IV96" s="131"/>
    </row>
    <row r="97" spans="1:256" ht="21" customHeight="1">
      <c r="A97" s="141"/>
      <c r="B97" s="142"/>
      <c r="C97" s="155">
        <v>9</v>
      </c>
      <c r="D97" s="156" t="s">
        <v>230</v>
      </c>
      <c r="E97" s="157" t="s">
        <v>43</v>
      </c>
      <c r="F97" s="158" t="s">
        <v>59</v>
      </c>
      <c r="G97" s="158" t="s">
        <v>36</v>
      </c>
      <c r="H97" s="159"/>
      <c r="I97" s="159" t="s">
        <v>19</v>
      </c>
      <c r="J97" s="129"/>
      <c r="K97"/>
      <c r="L97" s="29"/>
      <c r="M97" s="29"/>
      <c r="N97" s="29"/>
      <c r="O97" s="29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131"/>
      <c r="DQ97" s="131"/>
      <c r="DR97" s="131"/>
      <c r="DS97" s="131"/>
      <c r="DT97" s="131"/>
      <c r="DU97" s="131"/>
      <c r="DV97" s="131"/>
      <c r="DW97" s="131"/>
      <c r="DX97" s="131"/>
      <c r="DY97" s="131"/>
      <c r="DZ97" s="131"/>
      <c r="EA97" s="131"/>
      <c r="EB97" s="131"/>
      <c r="EC97" s="131"/>
      <c r="ED97" s="131"/>
      <c r="EE97" s="131"/>
      <c r="EF97" s="131"/>
      <c r="EG97" s="131"/>
      <c r="EH97" s="131"/>
      <c r="EI97" s="131"/>
      <c r="EJ97" s="131"/>
      <c r="EK97" s="131"/>
      <c r="EL97" s="131"/>
      <c r="EM97" s="131"/>
      <c r="EN97" s="131"/>
      <c r="EO97" s="131"/>
      <c r="EP97" s="131"/>
      <c r="EQ97" s="131"/>
      <c r="ER97" s="131"/>
      <c r="ES97" s="131"/>
      <c r="ET97" s="131"/>
      <c r="EU97" s="131"/>
      <c r="EV97" s="131"/>
      <c r="EW97" s="131"/>
      <c r="EX97" s="131"/>
      <c r="EY97" s="131"/>
      <c r="EZ97" s="131"/>
      <c r="FA97" s="131"/>
      <c r="FB97" s="131"/>
      <c r="FC97" s="131"/>
      <c r="FD97" s="131"/>
      <c r="FE97" s="131"/>
      <c r="FF97" s="131"/>
      <c r="FG97" s="131"/>
      <c r="FH97" s="131"/>
      <c r="FI97" s="131"/>
      <c r="FJ97" s="131"/>
      <c r="FK97" s="131"/>
      <c r="FL97" s="131"/>
      <c r="FM97" s="131"/>
      <c r="FN97" s="131"/>
      <c r="FO97" s="131"/>
      <c r="FP97" s="131"/>
      <c r="FQ97" s="131"/>
      <c r="FR97" s="131"/>
      <c r="FS97" s="131"/>
      <c r="FT97" s="131"/>
      <c r="FU97" s="131"/>
      <c r="FV97" s="131"/>
      <c r="FW97" s="131"/>
      <c r="FX97" s="131"/>
      <c r="FY97" s="131"/>
      <c r="FZ97" s="131"/>
      <c r="GA97" s="131"/>
      <c r="GB97" s="131"/>
      <c r="GC97" s="131"/>
      <c r="GD97" s="131"/>
      <c r="GE97" s="131"/>
      <c r="GF97" s="131"/>
      <c r="GG97" s="131"/>
      <c r="GH97" s="131"/>
      <c r="GI97" s="131"/>
      <c r="GJ97" s="131"/>
      <c r="GK97" s="131"/>
      <c r="GL97" s="131"/>
      <c r="GM97" s="131"/>
      <c r="GN97" s="131"/>
      <c r="GO97" s="131"/>
      <c r="GP97" s="131"/>
      <c r="GQ97" s="131"/>
      <c r="GR97" s="131"/>
      <c r="GS97" s="131"/>
      <c r="GT97" s="131"/>
      <c r="GU97" s="131"/>
      <c r="GV97" s="131"/>
      <c r="GW97" s="131"/>
      <c r="GX97" s="131"/>
      <c r="GY97" s="131"/>
      <c r="GZ97" s="131"/>
      <c r="HA97" s="131"/>
      <c r="HB97" s="131"/>
      <c r="HC97" s="131"/>
      <c r="HD97" s="131"/>
      <c r="HE97" s="131"/>
      <c r="HF97" s="131"/>
      <c r="HG97" s="131"/>
      <c r="HH97" s="131"/>
      <c r="HI97" s="131"/>
      <c r="HJ97" s="131"/>
      <c r="HK97" s="131"/>
      <c r="HL97" s="131"/>
      <c r="HM97" s="131"/>
      <c r="HN97" s="131"/>
      <c r="HO97" s="131"/>
      <c r="HP97" s="131"/>
      <c r="HQ97" s="131"/>
      <c r="HR97" s="131"/>
      <c r="HS97" s="131"/>
      <c r="HT97" s="131"/>
      <c r="HU97" s="131"/>
      <c r="HV97" s="131"/>
      <c r="HW97" s="131"/>
      <c r="HX97" s="131"/>
      <c r="HY97" s="131"/>
      <c r="HZ97" s="131"/>
      <c r="IA97" s="131"/>
      <c r="IB97" s="131"/>
      <c r="IC97" s="131"/>
      <c r="ID97" s="131"/>
      <c r="IE97" s="131"/>
      <c r="IF97" s="131"/>
      <c r="IG97" s="131"/>
      <c r="IH97" s="131"/>
      <c r="II97" s="131"/>
      <c r="IJ97" s="131"/>
      <c r="IK97" s="131"/>
      <c r="IL97" s="131"/>
      <c r="IM97" s="131"/>
      <c r="IN97" s="131"/>
      <c r="IO97" s="131"/>
      <c r="IP97" s="131"/>
      <c r="IQ97" s="131"/>
      <c r="IR97" s="131"/>
      <c r="IS97" s="131"/>
      <c r="IT97" s="131"/>
      <c r="IU97" s="131"/>
      <c r="IV97" s="131"/>
    </row>
    <row r="98" spans="1:256" ht="21" customHeight="1">
      <c r="A98" s="148"/>
      <c r="B98" s="149"/>
      <c r="C98" s="160">
        <v>10</v>
      </c>
      <c r="D98" s="161" t="s">
        <v>235</v>
      </c>
      <c r="E98" s="162" t="s">
        <v>190</v>
      </c>
      <c r="F98" s="163" t="s">
        <v>59</v>
      </c>
      <c r="G98" s="163" t="s">
        <v>232</v>
      </c>
      <c r="H98" s="164"/>
      <c r="I98" s="164" t="s">
        <v>231</v>
      </c>
      <c r="J98" s="129"/>
      <c r="K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  <c r="EC98" s="131"/>
      <c r="ED98" s="131"/>
      <c r="EE98" s="131"/>
      <c r="EF98" s="131"/>
      <c r="EG98" s="131"/>
      <c r="EH98" s="131"/>
      <c r="EI98" s="131"/>
      <c r="EJ98" s="131"/>
      <c r="EK98" s="131"/>
      <c r="EL98" s="131"/>
      <c r="EM98" s="131"/>
      <c r="EN98" s="131"/>
      <c r="EO98" s="131"/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31"/>
      <c r="FA98" s="131"/>
      <c r="FB98" s="131"/>
      <c r="FC98" s="131"/>
      <c r="FD98" s="131"/>
      <c r="FE98" s="131"/>
      <c r="FF98" s="131"/>
      <c r="FG98" s="131"/>
      <c r="FH98" s="131"/>
      <c r="FI98" s="131"/>
      <c r="FJ98" s="131"/>
      <c r="FK98" s="131"/>
      <c r="FL98" s="131"/>
      <c r="FM98" s="131"/>
      <c r="FN98" s="131"/>
      <c r="FO98" s="131"/>
      <c r="FP98" s="131"/>
      <c r="FQ98" s="131"/>
      <c r="FR98" s="131"/>
      <c r="FS98" s="131"/>
      <c r="FT98" s="131"/>
      <c r="FU98" s="131"/>
      <c r="FV98" s="131"/>
      <c r="FW98" s="131"/>
      <c r="FX98" s="131"/>
      <c r="FY98" s="131"/>
      <c r="FZ98" s="131"/>
      <c r="GA98" s="131"/>
      <c r="GB98" s="131"/>
      <c r="GC98" s="131"/>
      <c r="GD98" s="131"/>
      <c r="GE98" s="131"/>
      <c r="GF98" s="131"/>
      <c r="GG98" s="131"/>
      <c r="GH98" s="131"/>
      <c r="GI98" s="131"/>
      <c r="GJ98" s="131"/>
      <c r="GK98" s="131"/>
      <c r="GL98" s="131"/>
      <c r="GM98" s="131"/>
      <c r="GN98" s="131"/>
      <c r="GO98" s="131"/>
      <c r="GP98" s="131"/>
      <c r="GQ98" s="131"/>
      <c r="GR98" s="131"/>
      <c r="GS98" s="131"/>
      <c r="GT98" s="131"/>
      <c r="GU98" s="131"/>
      <c r="GV98" s="131"/>
      <c r="GW98" s="131"/>
      <c r="GX98" s="131"/>
      <c r="GY98" s="131"/>
      <c r="GZ98" s="131"/>
      <c r="HA98" s="131"/>
      <c r="HB98" s="131"/>
      <c r="HC98" s="131"/>
      <c r="HD98" s="131"/>
      <c r="HE98" s="131"/>
      <c r="HF98" s="131"/>
      <c r="HG98" s="131"/>
      <c r="HH98" s="131"/>
      <c r="HI98" s="131"/>
      <c r="HJ98" s="131"/>
      <c r="HK98" s="131"/>
      <c r="HL98" s="131"/>
      <c r="HM98" s="131"/>
      <c r="HN98" s="131"/>
      <c r="HO98" s="131"/>
      <c r="HP98" s="131"/>
      <c r="HQ98" s="131"/>
      <c r="HR98" s="131"/>
      <c r="HS98" s="131"/>
      <c r="HT98" s="131"/>
      <c r="HU98" s="131"/>
      <c r="HV98" s="131"/>
      <c r="HW98" s="131"/>
      <c r="HX98" s="131"/>
      <c r="HY98" s="131"/>
      <c r="HZ98" s="131"/>
      <c r="IA98" s="131"/>
      <c r="IB98" s="131"/>
      <c r="IC98" s="131"/>
      <c r="ID98" s="131"/>
      <c r="IE98" s="131"/>
      <c r="IF98" s="131"/>
      <c r="IG98" s="131"/>
      <c r="IH98" s="131"/>
      <c r="II98" s="131"/>
      <c r="IJ98" s="131"/>
      <c r="IK98" s="131"/>
      <c r="IL98" s="131"/>
      <c r="IM98" s="131"/>
      <c r="IN98" s="131"/>
      <c r="IO98" s="131"/>
      <c r="IP98" s="131"/>
      <c r="IQ98" s="131"/>
      <c r="IR98" s="131"/>
      <c r="IS98" s="131"/>
      <c r="IT98" s="131"/>
      <c r="IU98" s="131"/>
      <c r="IV98" s="131"/>
    </row>
    <row r="99" spans="1:256" ht="21" customHeight="1">
      <c r="A99" s="165"/>
      <c r="B99" s="166"/>
      <c r="C99" s="151"/>
      <c r="D99" s="151"/>
      <c r="E99" s="151"/>
      <c r="F99" s="151"/>
      <c r="G99" s="151"/>
      <c r="H99" s="151"/>
      <c r="I99" s="151"/>
      <c r="J99" s="131"/>
      <c r="K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  <c r="EC99" s="131"/>
      <c r="ED99" s="131"/>
      <c r="EE99" s="131"/>
      <c r="EF99" s="131"/>
      <c r="EG99" s="131"/>
      <c r="EH99" s="131"/>
      <c r="EI99" s="131"/>
      <c r="EJ99" s="131"/>
      <c r="EK99" s="131"/>
      <c r="EL99" s="131"/>
      <c r="EM99" s="131"/>
      <c r="EN99" s="131"/>
      <c r="EO99" s="131"/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31"/>
      <c r="FA99" s="131"/>
      <c r="FB99" s="131"/>
      <c r="FC99" s="131"/>
      <c r="FD99" s="131"/>
      <c r="FE99" s="131"/>
      <c r="FF99" s="131"/>
      <c r="FG99" s="131"/>
      <c r="FH99" s="131"/>
      <c r="FI99" s="131"/>
      <c r="FJ99" s="131"/>
      <c r="FK99" s="131"/>
      <c r="FL99" s="131"/>
      <c r="FM99" s="131"/>
      <c r="FN99" s="131"/>
      <c r="FO99" s="131"/>
      <c r="FP99" s="131"/>
      <c r="FQ99" s="131"/>
      <c r="FR99" s="131"/>
      <c r="FS99" s="131"/>
      <c r="FT99" s="131"/>
      <c r="FU99" s="131"/>
      <c r="FV99" s="131"/>
      <c r="FW99" s="131"/>
      <c r="FX99" s="131"/>
      <c r="FY99" s="131"/>
      <c r="FZ99" s="131"/>
      <c r="GA99" s="131"/>
      <c r="GB99" s="131"/>
      <c r="GC99" s="131"/>
      <c r="GD99" s="131"/>
      <c r="GE99" s="131"/>
      <c r="GF99" s="131"/>
      <c r="GG99" s="131"/>
      <c r="GH99" s="131"/>
      <c r="GI99" s="131"/>
      <c r="GJ99" s="131"/>
      <c r="GK99" s="131"/>
      <c r="GL99" s="131"/>
      <c r="GM99" s="131"/>
      <c r="GN99" s="131"/>
      <c r="GO99" s="131"/>
      <c r="GP99" s="131"/>
      <c r="GQ99" s="131"/>
      <c r="GR99" s="131"/>
      <c r="GS99" s="131"/>
      <c r="GT99" s="131"/>
      <c r="GU99" s="131"/>
      <c r="GV99" s="131"/>
      <c r="GW99" s="131"/>
      <c r="GX99" s="131"/>
      <c r="GY99" s="131"/>
      <c r="GZ99" s="131"/>
      <c r="HA99" s="131"/>
      <c r="HB99" s="131"/>
      <c r="HC99" s="131"/>
      <c r="HD99" s="131"/>
      <c r="HE99" s="131"/>
      <c r="HF99" s="131"/>
      <c r="HG99" s="131"/>
      <c r="HH99" s="131"/>
      <c r="HI99" s="131"/>
      <c r="HJ99" s="131"/>
      <c r="HK99" s="131"/>
      <c r="HL99" s="131"/>
      <c r="HM99" s="131"/>
      <c r="HN99" s="131"/>
      <c r="HO99" s="131"/>
      <c r="HP99" s="131"/>
      <c r="HQ99" s="131"/>
      <c r="HR99" s="131"/>
      <c r="HS99" s="131"/>
      <c r="HT99" s="131"/>
      <c r="HU99" s="131"/>
      <c r="HV99" s="131"/>
      <c r="HW99" s="131"/>
      <c r="HX99" s="131"/>
      <c r="HY99" s="131"/>
      <c r="HZ99" s="131"/>
      <c r="IA99" s="131"/>
      <c r="IB99" s="131"/>
      <c r="IC99" s="131"/>
      <c r="ID99" s="131"/>
      <c r="IE99" s="131"/>
      <c r="IF99" s="131"/>
      <c r="IG99" s="131"/>
      <c r="IH99" s="131"/>
      <c r="II99" s="131"/>
      <c r="IJ99" s="131"/>
      <c r="IK99" s="131"/>
      <c r="IL99" s="131"/>
      <c r="IM99" s="131"/>
      <c r="IN99" s="131"/>
      <c r="IO99" s="131"/>
      <c r="IP99" s="131"/>
      <c r="IQ99" s="131"/>
      <c r="IR99" s="131"/>
      <c r="IS99" s="131"/>
      <c r="IT99" s="131"/>
      <c r="IU99" s="131"/>
      <c r="IV99" s="131"/>
    </row>
    <row r="100" spans="1:256" ht="21" customHeight="1">
      <c r="A100" s="122" t="s">
        <v>76</v>
      </c>
      <c r="B100" s="123">
        <v>10</v>
      </c>
      <c r="C100" s="124">
        <v>1</v>
      </c>
      <c r="D100" s="125" t="s">
        <v>181</v>
      </c>
      <c r="E100" s="126" t="s">
        <v>47</v>
      </c>
      <c r="F100" s="127" t="s">
        <v>59</v>
      </c>
      <c r="G100" s="127" t="s">
        <v>45</v>
      </c>
      <c r="H100" s="128"/>
      <c r="I100" s="128" t="s">
        <v>184</v>
      </c>
      <c r="J100" s="129"/>
      <c r="K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  <c r="DX100" s="131"/>
      <c r="DY100" s="131"/>
      <c r="DZ100" s="131"/>
      <c r="EA100" s="131"/>
      <c r="EB100" s="131"/>
      <c r="EC100" s="131"/>
      <c r="ED100" s="131"/>
      <c r="EE100" s="131"/>
      <c r="EF100" s="131"/>
      <c r="EG100" s="131"/>
      <c r="EH100" s="131"/>
      <c r="EI100" s="131"/>
      <c r="EJ100" s="131"/>
      <c r="EK100" s="131"/>
      <c r="EL100" s="131"/>
      <c r="EM100" s="131"/>
      <c r="EN100" s="131"/>
      <c r="EO100" s="131"/>
      <c r="EP100" s="131"/>
      <c r="EQ100" s="131"/>
      <c r="ER100" s="131"/>
      <c r="ES100" s="131"/>
      <c r="ET100" s="131"/>
      <c r="EU100" s="131"/>
      <c r="EV100" s="131"/>
      <c r="EW100" s="131"/>
      <c r="EX100" s="131"/>
      <c r="EY100" s="131"/>
      <c r="EZ100" s="131"/>
      <c r="FA100" s="131"/>
      <c r="FB100" s="131"/>
      <c r="FC100" s="131"/>
      <c r="FD100" s="131"/>
      <c r="FE100" s="131"/>
      <c r="FF100" s="131"/>
      <c r="FG100" s="131"/>
      <c r="FH100" s="131"/>
      <c r="FI100" s="131"/>
      <c r="FJ100" s="131"/>
      <c r="FK100" s="131"/>
      <c r="FL100" s="131"/>
      <c r="FM100" s="131"/>
      <c r="FN100" s="131"/>
      <c r="FO100" s="131"/>
      <c r="FP100" s="131"/>
      <c r="FQ100" s="131"/>
      <c r="FR100" s="131"/>
      <c r="FS100" s="131"/>
      <c r="FT100" s="131"/>
      <c r="FU100" s="131"/>
      <c r="FV100" s="131"/>
      <c r="FW100" s="131"/>
      <c r="FX100" s="131"/>
      <c r="FY100" s="131"/>
      <c r="FZ100" s="131"/>
      <c r="GA100" s="131"/>
      <c r="GB100" s="131"/>
      <c r="GC100" s="131"/>
      <c r="GD100" s="131"/>
      <c r="GE100" s="131"/>
      <c r="GF100" s="131"/>
      <c r="GG100" s="131"/>
      <c r="GH100" s="131"/>
      <c r="GI100" s="131"/>
      <c r="GJ100" s="131"/>
      <c r="GK100" s="131"/>
      <c r="GL100" s="131"/>
      <c r="GM100" s="131"/>
      <c r="GN100" s="131"/>
      <c r="GO100" s="131"/>
      <c r="GP100" s="131"/>
      <c r="GQ100" s="131"/>
      <c r="GR100" s="131"/>
      <c r="GS100" s="131"/>
      <c r="GT100" s="131"/>
      <c r="GU100" s="131"/>
      <c r="GV100" s="131"/>
      <c r="GW100" s="131"/>
      <c r="GX100" s="131"/>
      <c r="GY100" s="131"/>
      <c r="GZ100" s="131"/>
      <c r="HA100" s="131"/>
      <c r="HB100" s="131"/>
      <c r="HC100" s="131"/>
      <c r="HD100" s="131"/>
      <c r="HE100" s="131"/>
      <c r="HF100" s="131"/>
      <c r="HG100" s="131"/>
      <c r="HH100" s="131"/>
      <c r="HI100" s="131"/>
      <c r="HJ100" s="131"/>
      <c r="HK100" s="131"/>
      <c r="HL100" s="131"/>
      <c r="HM100" s="131"/>
      <c r="HN100" s="131"/>
      <c r="HO100" s="131"/>
      <c r="HP100" s="131"/>
      <c r="HQ100" s="131"/>
      <c r="HR100" s="131"/>
      <c r="HS100" s="131"/>
      <c r="HT100" s="131"/>
      <c r="HU100" s="131"/>
      <c r="HV100" s="131"/>
      <c r="HW100" s="131"/>
      <c r="HX100" s="131"/>
      <c r="HY100" s="131"/>
      <c r="HZ100" s="131"/>
      <c r="IA100" s="131"/>
      <c r="IB100" s="131"/>
      <c r="IC100" s="131"/>
      <c r="ID100" s="131"/>
      <c r="IE100" s="131"/>
      <c r="IF100" s="131"/>
      <c r="IG100" s="131"/>
      <c r="IH100" s="131"/>
      <c r="II100" s="131"/>
      <c r="IJ100" s="131"/>
      <c r="IK100" s="131"/>
      <c r="IL100" s="131"/>
      <c r="IM100" s="131"/>
      <c r="IN100" s="131"/>
      <c r="IO100" s="131"/>
      <c r="IP100" s="131"/>
      <c r="IQ100" s="131"/>
      <c r="IR100" s="131"/>
      <c r="IS100" s="131"/>
      <c r="IT100" s="131"/>
      <c r="IU100" s="131"/>
      <c r="IV100" s="131"/>
    </row>
    <row r="101" spans="1:256" ht="21" customHeight="1">
      <c r="A101" s="132"/>
      <c r="B101" s="133"/>
      <c r="C101" s="124">
        <v>2</v>
      </c>
      <c r="D101" s="125" t="s">
        <v>181</v>
      </c>
      <c r="E101" s="126" t="s">
        <v>187</v>
      </c>
      <c r="F101" s="127" t="s">
        <v>59</v>
      </c>
      <c r="G101" s="127" t="s">
        <v>20</v>
      </c>
      <c r="H101" s="128"/>
      <c r="I101" s="128" t="s">
        <v>184</v>
      </c>
      <c r="J101" s="129"/>
      <c r="K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  <c r="EC101" s="131"/>
      <c r="ED101" s="131"/>
      <c r="EE101" s="131"/>
      <c r="EF101" s="131"/>
      <c r="EG101" s="131"/>
      <c r="EH101" s="131"/>
      <c r="EI101" s="131"/>
      <c r="EJ101" s="131"/>
      <c r="EK101" s="131"/>
      <c r="EL101" s="131"/>
      <c r="EM101" s="131"/>
      <c r="EN101" s="131"/>
      <c r="EO101" s="131"/>
      <c r="EP101" s="131"/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31"/>
      <c r="FA101" s="131"/>
      <c r="FB101" s="131"/>
      <c r="FC101" s="131"/>
      <c r="FD101" s="131"/>
      <c r="FE101" s="131"/>
      <c r="FF101" s="131"/>
      <c r="FG101" s="131"/>
      <c r="FH101" s="131"/>
      <c r="FI101" s="131"/>
      <c r="FJ101" s="131"/>
      <c r="FK101" s="131"/>
      <c r="FL101" s="131"/>
      <c r="FM101" s="131"/>
      <c r="FN101" s="131"/>
      <c r="FO101" s="131"/>
      <c r="FP101" s="131"/>
      <c r="FQ101" s="131"/>
      <c r="FR101" s="131"/>
      <c r="FS101" s="131"/>
      <c r="FT101" s="131"/>
      <c r="FU101" s="131"/>
      <c r="FV101" s="131"/>
      <c r="FW101" s="131"/>
      <c r="FX101" s="131"/>
      <c r="FY101" s="131"/>
      <c r="FZ101" s="131"/>
      <c r="GA101" s="131"/>
      <c r="GB101" s="131"/>
      <c r="GC101" s="131"/>
      <c r="GD101" s="131"/>
      <c r="GE101" s="131"/>
      <c r="GF101" s="131"/>
      <c r="GG101" s="131"/>
      <c r="GH101" s="131"/>
      <c r="GI101" s="131"/>
      <c r="GJ101" s="131"/>
      <c r="GK101" s="131"/>
      <c r="GL101" s="131"/>
      <c r="GM101" s="131"/>
      <c r="GN101" s="131"/>
      <c r="GO101" s="131"/>
      <c r="GP101" s="131"/>
      <c r="GQ101" s="131"/>
      <c r="GR101" s="131"/>
      <c r="GS101" s="131"/>
      <c r="GT101" s="131"/>
      <c r="GU101" s="131"/>
      <c r="GV101" s="131"/>
      <c r="GW101" s="131"/>
      <c r="GX101" s="131"/>
      <c r="GY101" s="131"/>
      <c r="GZ101" s="131"/>
      <c r="HA101" s="131"/>
      <c r="HB101" s="131"/>
      <c r="HC101" s="131"/>
      <c r="HD101" s="131"/>
      <c r="HE101" s="131"/>
      <c r="HF101" s="131"/>
      <c r="HG101" s="131"/>
      <c r="HH101" s="131"/>
      <c r="HI101" s="131"/>
      <c r="HJ101" s="131"/>
      <c r="HK101" s="131"/>
      <c r="HL101" s="131"/>
      <c r="HM101" s="131"/>
      <c r="HN101" s="131"/>
      <c r="HO101" s="131"/>
      <c r="HP101" s="131"/>
      <c r="HQ101" s="131"/>
      <c r="HR101" s="131"/>
      <c r="HS101" s="131"/>
      <c r="HT101" s="131"/>
      <c r="HU101" s="131"/>
      <c r="HV101" s="131"/>
      <c r="HW101" s="131"/>
      <c r="HX101" s="131"/>
      <c r="HY101" s="131"/>
      <c r="HZ101" s="131"/>
      <c r="IA101" s="131"/>
      <c r="IB101" s="131"/>
      <c r="IC101" s="131"/>
      <c r="ID101" s="131"/>
      <c r="IE101" s="131"/>
      <c r="IF101" s="131"/>
      <c r="IG101" s="131"/>
      <c r="IH101" s="131"/>
      <c r="II101" s="131"/>
      <c r="IJ101" s="131"/>
      <c r="IK101" s="131"/>
      <c r="IL101" s="131"/>
      <c r="IM101" s="131"/>
      <c r="IN101" s="131"/>
      <c r="IO101" s="131"/>
      <c r="IP101" s="131"/>
      <c r="IQ101" s="131"/>
      <c r="IR101" s="131"/>
      <c r="IS101" s="131"/>
      <c r="IT101" s="131"/>
      <c r="IU101" s="131"/>
      <c r="IV101" s="131"/>
    </row>
    <row r="102" spans="1:256" ht="21" customHeight="1">
      <c r="A102" s="132"/>
      <c r="B102" s="133"/>
      <c r="C102" s="124">
        <v>3</v>
      </c>
      <c r="D102" s="125" t="s">
        <v>181</v>
      </c>
      <c r="E102" s="126" t="s">
        <v>182</v>
      </c>
      <c r="F102" s="127" t="s">
        <v>59</v>
      </c>
      <c r="G102" s="127" t="s">
        <v>8</v>
      </c>
      <c r="H102" s="128"/>
      <c r="I102" s="128" t="s">
        <v>19</v>
      </c>
      <c r="J102" s="129"/>
      <c r="K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/>
      <c r="EC102" s="131"/>
      <c r="ED102" s="131"/>
      <c r="EE102" s="131"/>
      <c r="EF102" s="131"/>
      <c r="EG102" s="131"/>
      <c r="EH102" s="131"/>
      <c r="EI102" s="131"/>
      <c r="EJ102" s="131"/>
      <c r="EK102" s="131"/>
      <c r="EL102" s="131"/>
      <c r="EM102" s="131"/>
      <c r="EN102" s="131"/>
      <c r="EO102" s="131"/>
      <c r="EP102" s="131"/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31"/>
      <c r="FA102" s="131"/>
      <c r="FB102" s="131"/>
      <c r="FC102" s="131"/>
      <c r="FD102" s="131"/>
      <c r="FE102" s="131"/>
      <c r="FF102" s="131"/>
      <c r="FG102" s="131"/>
      <c r="FH102" s="131"/>
      <c r="FI102" s="131"/>
      <c r="FJ102" s="131"/>
      <c r="FK102" s="131"/>
      <c r="FL102" s="131"/>
      <c r="FM102" s="131"/>
      <c r="FN102" s="131"/>
      <c r="FO102" s="131"/>
      <c r="FP102" s="131"/>
      <c r="FQ102" s="131"/>
      <c r="FR102" s="131"/>
      <c r="FS102" s="131"/>
      <c r="FT102" s="131"/>
      <c r="FU102" s="131"/>
      <c r="FV102" s="131"/>
      <c r="FW102" s="131"/>
      <c r="FX102" s="131"/>
      <c r="FY102" s="131"/>
      <c r="FZ102" s="131"/>
      <c r="GA102" s="131"/>
      <c r="GB102" s="131"/>
      <c r="GC102" s="131"/>
      <c r="GD102" s="131"/>
      <c r="GE102" s="131"/>
      <c r="GF102" s="131"/>
      <c r="GG102" s="131"/>
      <c r="GH102" s="131"/>
      <c r="GI102" s="131"/>
      <c r="GJ102" s="131"/>
      <c r="GK102" s="131"/>
      <c r="GL102" s="131"/>
      <c r="GM102" s="131"/>
      <c r="GN102" s="131"/>
      <c r="GO102" s="131"/>
      <c r="GP102" s="131"/>
      <c r="GQ102" s="131"/>
      <c r="GR102" s="131"/>
      <c r="GS102" s="131"/>
      <c r="GT102" s="131"/>
      <c r="GU102" s="131"/>
      <c r="GV102" s="131"/>
      <c r="GW102" s="131"/>
      <c r="GX102" s="131"/>
      <c r="GY102" s="131"/>
      <c r="GZ102" s="131"/>
      <c r="HA102" s="131"/>
      <c r="HB102" s="131"/>
      <c r="HC102" s="131"/>
      <c r="HD102" s="131"/>
      <c r="HE102" s="131"/>
      <c r="HF102" s="131"/>
      <c r="HG102" s="131"/>
      <c r="HH102" s="131"/>
      <c r="HI102" s="131"/>
      <c r="HJ102" s="131"/>
      <c r="HK102" s="131"/>
      <c r="HL102" s="131"/>
      <c r="HM102" s="131"/>
      <c r="HN102" s="131"/>
      <c r="HO102" s="131"/>
      <c r="HP102" s="131"/>
      <c r="HQ102" s="131"/>
      <c r="HR102" s="131"/>
      <c r="HS102" s="131"/>
      <c r="HT102" s="131"/>
      <c r="HU102" s="131"/>
      <c r="HV102" s="131"/>
      <c r="HW102" s="131"/>
      <c r="HX102" s="131"/>
      <c r="HY102" s="131"/>
      <c r="HZ102" s="131"/>
      <c r="IA102" s="131"/>
      <c r="IB102" s="131"/>
      <c r="IC102" s="131"/>
      <c r="ID102" s="131"/>
      <c r="IE102" s="131"/>
      <c r="IF102" s="131"/>
      <c r="IG102" s="131"/>
      <c r="IH102" s="131"/>
      <c r="II102" s="131"/>
      <c r="IJ102" s="131"/>
      <c r="IK102" s="131"/>
      <c r="IL102" s="131"/>
      <c r="IM102" s="131"/>
      <c r="IN102" s="131"/>
      <c r="IO102" s="131"/>
      <c r="IP102" s="131"/>
      <c r="IQ102" s="131"/>
      <c r="IR102" s="131"/>
      <c r="IS102" s="131"/>
      <c r="IT102" s="131"/>
      <c r="IU102" s="131"/>
      <c r="IV102" s="131"/>
    </row>
    <row r="103" spans="1:256" ht="21" customHeight="1">
      <c r="A103" s="132"/>
      <c r="B103" s="133"/>
      <c r="C103" s="124">
        <v>4</v>
      </c>
      <c r="D103" s="125" t="s">
        <v>181</v>
      </c>
      <c r="E103" s="126" t="s">
        <v>36</v>
      </c>
      <c r="F103" s="127" t="s">
        <v>59</v>
      </c>
      <c r="G103" s="127" t="s">
        <v>15</v>
      </c>
      <c r="H103" s="128"/>
      <c r="I103" s="128" t="s">
        <v>19</v>
      </c>
      <c r="J103" s="129"/>
      <c r="K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1"/>
      <c r="DZ103" s="131"/>
      <c r="EA103" s="131"/>
      <c r="EB103" s="131"/>
      <c r="EC103" s="131"/>
      <c r="ED103" s="131"/>
      <c r="EE103" s="131"/>
      <c r="EF103" s="131"/>
      <c r="EG103" s="131"/>
      <c r="EH103" s="131"/>
      <c r="EI103" s="131"/>
      <c r="EJ103" s="131"/>
      <c r="EK103" s="131"/>
      <c r="EL103" s="131"/>
      <c r="EM103" s="131"/>
      <c r="EN103" s="131"/>
      <c r="EO103" s="131"/>
      <c r="EP103" s="131"/>
      <c r="EQ103" s="131"/>
      <c r="ER103" s="131"/>
      <c r="ES103" s="131"/>
      <c r="ET103" s="131"/>
      <c r="EU103" s="131"/>
      <c r="EV103" s="131"/>
      <c r="EW103" s="131"/>
      <c r="EX103" s="131"/>
      <c r="EY103" s="131"/>
      <c r="EZ103" s="131"/>
      <c r="FA103" s="131"/>
      <c r="FB103" s="131"/>
      <c r="FC103" s="131"/>
      <c r="FD103" s="131"/>
      <c r="FE103" s="131"/>
      <c r="FF103" s="131"/>
      <c r="FG103" s="131"/>
      <c r="FH103" s="131"/>
      <c r="FI103" s="131"/>
      <c r="FJ103" s="131"/>
      <c r="FK103" s="131"/>
      <c r="FL103" s="131"/>
      <c r="FM103" s="131"/>
      <c r="FN103" s="131"/>
      <c r="FO103" s="131"/>
      <c r="FP103" s="131"/>
      <c r="FQ103" s="131"/>
      <c r="FR103" s="131"/>
      <c r="FS103" s="131"/>
      <c r="FT103" s="131"/>
      <c r="FU103" s="131"/>
      <c r="FV103" s="131"/>
      <c r="FW103" s="131"/>
      <c r="FX103" s="131"/>
      <c r="FY103" s="131"/>
      <c r="FZ103" s="131"/>
      <c r="GA103" s="131"/>
      <c r="GB103" s="131"/>
      <c r="GC103" s="131"/>
      <c r="GD103" s="131"/>
      <c r="GE103" s="131"/>
      <c r="GF103" s="131"/>
      <c r="GG103" s="131"/>
      <c r="GH103" s="131"/>
      <c r="GI103" s="131"/>
      <c r="GJ103" s="131"/>
      <c r="GK103" s="131"/>
      <c r="GL103" s="131"/>
      <c r="GM103" s="131"/>
      <c r="GN103" s="131"/>
      <c r="GO103" s="131"/>
      <c r="GP103" s="131"/>
      <c r="GQ103" s="131"/>
      <c r="GR103" s="131"/>
      <c r="GS103" s="131"/>
      <c r="GT103" s="131"/>
      <c r="GU103" s="131"/>
      <c r="GV103" s="131"/>
      <c r="GW103" s="131"/>
      <c r="GX103" s="131"/>
      <c r="GY103" s="131"/>
      <c r="GZ103" s="131"/>
      <c r="HA103" s="131"/>
      <c r="HB103" s="131"/>
      <c r="HC103" s="131"/>
      <c r="HD103" s="131"/>
      <c r="HE103" s="131"/>
      <c r="HF103" s="131"/>
      <c r="HG103" s="131"/>
      <c r="HH103" s="131"/>
      <c r="HI103" s="131"/>
      <c r="HJ103" s="131"/>
      <c r="HK103" s="131"/>
      <c r="HL103" s="131"/>
      <c r="HM103" s="131"/>
      <c r="HN103" s="131"/>
      <c r="HO103" s="131"/>
      <c r="HP103" s="131"/>
      <c r="HQ103" s="131"/>
      <c r="HR103" s="131"/>
      <c r="HS103" s="131"/>
      <c r="HT103" s="131"/>
      <c r="HU103" s="131"/>
      <c r="HV103" s="131"/>
      <c r="HW103" s="131"/>
      <c r="HX103" s="131"/>
      <c r="HY103" s="131"/>
      <c r="HZ103" s="131"/>
      <c r="IA103" s="131"/>
      <c r="IB103" s="131"/>
      <c r="IC103" s="131"/>
      <c r="ID103" s="131"/>
      <c r="IE103" s="131"/>
      <c r="IF103" s="131"/>
      <c r="IG103" s="131"/>
      <c r="IH103" s="131"/>
      <c r="II103" s="131"/>
      <c r="IJ103" s="131"/>
      <c r="IK103" s="131"/>
      <c r="IL103" s="131"/>
      <c r="IM103" s="131"/>
      <c r="IN103" s="131"/>
      <c r="IO103" s="131"/>
      <c r="IP103" s="131"/>
      <c r="IQ103" s="131"/>
      <c r="IR103" s="131"/>
      <c r="IS103" s="131"/>
      <c r="IT103" s="131"/>
      <c r="IU103" s="131"/>
      <c r="IV103" s="131"/>
    </row>
    <row r="104" spans="1:256" ht="21" customHeight="1">
      <c r="A104" s="134"/>
      <c r="B104" s="135"/>
      <c r="C104" s="136">
        <v>5</v>
      </c>
      <c r="D104" s="137" t="s">
        <v>0</v>
      </c>
      <c r="E104" s="138" t="s">
        <v>19</v>
      </c>
      <c r="F104" s="139" t="s">
        <v>59</v>
      </c>
      <c r="G104" s="139" t="s">
        <v>7</v>
      </c>
      <c r="H104" s="140"/>
      <c r="I104" s="140" t="s">
        <v>15</v>
      </c>
      <c r="J104" s="129"/>
      <c r="K104" s="131"/>
      <c r="L104"/>
      <c r="M104"/>
      <c r="N104"/>
      <c r="O104"/>
      <c r="P104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1"/>
      <c r="DY104" s="131"/>
      <c r="DZ104" s="131"/>
      <c r="EA104" s="131"/>
      <c r="EB104" s="131"/>
      <c r="EC104" s="131"/>
      <c r="ED104" s="131"/>
      <c r="EE104" s="131"/>
      <c r="EF104" s="131"/>
      <c r="EG104" s="131"/>
      <c r="EH104" s="131"/>
      <c r="EI104" s="131"/>
      <c r="EJ104" s="131"/>
      <c r="EK104" s="131"/>
      <c r="EL104" s="131"/>
      <c r="EM104" s="131"/>
      <c r="EN104" s="131"/>
      <c r="EO104" s="131"/>
      <c r="EP104" s="131"/>
      <c r="EQ104" s="131"/>
      <c r="ER104" s="131"/>
      <c r="ES104" s="131"/>
      <c r="ET104" s="131"/>
      <c r="EU104" s="131"/>
      <c r="EV104" s="131"/>
      <c r="EW104" s="131"/>
      <c r="EX104" s="131"/>
      <c r="EY104" s="131"/>
      <c r="EZ104" s="131"/>
      <c r="FA104" s="131"/>
      <c r="FB104" s="131"/>
      <c r="FC104" s="131"/>
      <c r="FD104" s="131"/>
      <c r="FE104" s="131"/>
      <c r="FF104" s="131"/>
      <c r="FG104" s="131"/>
      <c r="FH104" s="131"/>
      <c r="FI104" s="131"/>
      <c r="FJ104" s="131"/>
      <c r="FK104" s="131"/>
      <c r="FL104" s="131"/>
      <c r="FM104" s="131"/>
      <c r="FN104" s="131"/>
      <c r="FO104" s="131"/>
      <c r="FP104" s="131"/>
      <c r="FQ104" s="131"/>
      <c r="FR104" s="131"/>
      <c r="FS104" s="131"/>
      <c r="FT104" s="131"/>
      <c r="FU104" s="131"/>
      <c r="FV104" s="131"/>
      <c r="FW104" s="131"/>
      <c r="FX104" s="131"/>
      <c r="FY104" s="131"/>
      <c r="FZ104" s="131"/>
      <c r="GA104" s="131"/>
      <c r="GB104" s="131"/>
      <c r="GC104" s="131"/>
      <c r="GD104" s="131"/>
      <c r="GE104" s="131"/>
      <c r="GF104" s="131"/>
      <c r="GG104" s="131"/>
      <c r="GH104" s="131"/>
      <c r="GI104" s="131"/>
      <c r="GJ104" s="131"/>
      <c r="GK104" s="131"/>
      <c r="GL104" s="131"/>
      <c r="GM104" s="131"/>
      <c r="GN104" s="131"/>
      <c r="GO104" s="131"/>
      <c r="GP104" s="131"/>
      <c r="GQ104" s="131"/>
      <c r="GR104" s="131"/>
      <c r="GS104" s="131"/>
      <c r="GT104" s="131"/>
      <c r="GU104" s="131"/>
      <c r="GV104" s="131"/>
      <c r="GW104" s="131"/>
      <c r="GX104" s="131"/>
      <c r="GY104" s="131"/>
      <c r="GZ104" s="131"/>
      <c r="HA104" s="131"/>
      <c r="HB104" s="131"/>
      <c r="HC104" s="131"/>
      <c r="HD104" s="131"/>
      <c r="HE104" s="131"/>
      <c r="HF104" s="131"/>
      <c r="HG104" s="131"/>
      <c r="HH104" s="131"/>
      <c r="HI104" s="131"/>
      <c r="HJ104" s="131"/>
      <c r="HK104" s="131"/>
      <c r="HL104" s="131"/>
      <c r="HM104" s="131"/>
      <c r="HN104" s="131"/>
      <c r="HO104" s="131"/>
      <c r="HP104" s="131"/>
      <c r="HQ104" s="131"/>
      <c r="HR104" s="131"/>
      <c r="HS104" s="131"/>
      <c r="HT104" s="131"/>
      <c r="HU104" s="131"/>
      <c r="HV104" s="131"/>
      <c r="HW104" s="131"/>
      <c r="HX104" s="131"/>
      <c r="HY104" s="131"/>
      <c r="HZ104" s="131"/>
      <c r="IA104" s="131"/>
      <c r="IB104" s="131"/>
      <c r="IC104" s="131"/>
      <c r="ID104" s="131"/>
      <c r="IE104" s="131"/>
      <c r="IF104" s="131"/>
      <c r="IG104" s="131"/>
      <c r="IH104" s="131"/>
      <c r="II104" s="131"/>
      <c r="IJ104" s="131"/>
      <c r="IK104" s="131"/>
      <c r="IL104" s="131"/>
      <c r="IM104" s="131"/>
      <c r="IN104" s="131"/>
      <c r="IO104" s="131"/>
      <c r="IP104" s="131"/>
      <c r="IQ104" s="131"/>
      <c r="IR104" s="131"/>
      <c r="IS104" s="131"/>
      <c r="IT104" s="131"/>
      <c r="IU104" s="131"/>
      <c r="IV104" s="131"/>
    </row>
    <row r="105" spans="1:256" ht="21" customHeight="1">
      <c r="A105" s="134"/>
      <c r="B105" s="135"/>
      <c r="C105" s="136">
        <v>6</v>
      </c>
      <c r="D105" s="137" t="s">
        <v>0</v>
      </c>
      <c r="E105" s="138" t="s">
        <v>11</v>
      </c>
      <c r="F105" s="139" t="s">
        <v>59</v>
      </c>
      <c r="G105" s="139" t="s">
        <v>23</v>
      </c>
      <c r="H105" s="140"/>
      <c r="I105" s="140" t="s">
        <v>15</v>
      </c>
      <c r="J105" s="129"/>
      <c r="K105" s="131"/>
      <c r="L105"/>
      <c r="M105"/>
      <c r="N105"/>
      <c r="O105"/>
      <c r="P105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31"/>
      <c r="DU105" s="131"/>
      <c r="DV105" s="131"/>
      <c r="DW105" s="131"/>
      <c r="DX105" s="131"/>
      <c r="DY105" s="131"/>
      <c r="DZ105" s="131"/>
      <c r="EA105" s="131"/>
      <c r="EB105" s="131"/>
      <c r="EC105" s="131"/>
      <c r="ED105" s="131"/>
      <c r="EE105" s="131"/>
      <c r="EF105" s="131"/>
      <c r="EG105" s="131"/>
      <c r="EH105" s="131"/>
      <c r="EI105" s="131"/>
      <c r="EJ105" s="131"/>
      <c r="EK105" s="131"/>
      <c r="EL105" s="131"/>
      <c r="EM105" s="131"/>
      <c r="EN105" s="131"/>
      <c r="EO105" s="131"/>
      <c r="EP105" s="131"/>
      <c r="EQ105" s="131"/>
      <c r="ER105" s="131"/>
      <c r="ES105" s="131"/>
      <c r="ET105" s="131"/>
      <c r="EU105" s="131"/>
      <c r="EV105" s="131"/>
      <c r="EW105" s="131"/>
      <c r="EX105" s="131"/>
      <c r="EY105" s="131"/>
      <c r="EZ105" s="131"/>
      <c r="FA105" s="131"/>
      <c r="FB105" s="131"/>
      <c r="FC105" s="131"/>
      <c r="FD105" s="131"/>
      <c r="FE105" s="131"/>
      <c r="FF105" s="131"/>
      <c r="FG105" s="131"/>
      <c r="FH105" s="131"/>
      <c r="FI105" s="131"/>
      <c r="FJ105" s="131"/>
      <c r="FK105" s="131"/>
      <c r="FL105" s="131"/>
      <c r="FM105" s="131"/>
      <c r="FN105" s="131"/>
      <c r="FO105" s="131"/>
      <c r="FP105" s="131"/>
      <c r="FQ105" s="131"/>
      <c r="FR105" s="131"/>
      <c r="FS105" s="131"/>
      <c r="FT105" s="131"/>
      <c r="FU105" s="131"/>
      <c r="FV105" s="131"/>
      <c r="FW105" s="131"/>
      <c r="FX105" s="131"/>
      <c r="FY105" s="131"/>
      <c r="FZ105" s="131"/>
      <c r="GA105" s="131"/>
      <c r="GB105" s="131"/>
      <c r="GC105" s="131"/>
      <c r="GD105" s="131"/>
      <c r="GE105" s="131"/>
      <c r="GF105" s="131"/>
      <c r="GG105" s="131"/>
      <c r="GH105" s="131"/>
      <c r="GI105" s="131"/>
      <c r="GJ105" s="131"/>
      <c r="GK105" s="131"/>
      <c r="GL105" s="131"/>
      <c r="GM105" s="131"/>
      <c r="GN105" s="131"/>
      <c r="GO105" s="131"/>
      <c r="GP105" s="131"/>
      <c r="GQ105" s="131"/>
      <c r="GR105" s="131"/>
      <c r="GS105" s="131"/>
      <c r="GT105" s="131"/>
      <c r="GU105" s="131"/>
      <c r="GV105" s="131"/>
      <c r="GW105" s="131"/>
      <c r="GX105" s="131"/>
      <c r="GY105" s="131"/>
      <c r="GZ105" s="131"/>
      <c r="HA105" s="131"/>
      <c r="HB105" s="131"/>
      <c r="HC105" s="131"/>
      <c r="HD105" s="131"/>
      <c r="HE105" s="131"/>
      <c r="HF105" s="131"/>
      <c r="HG105" s="131"/>
      <c r="HH105" s="131"/>
      <c r="HI105" s="131"/>
      <c r="HJ105" s="131"/>
      <c r="HK105" s="131"/>
      <c r="HL105" s="131"/>
      <c r="HM105" s="131"/>
      <c r="HN105" s="131"/>
      <c r="HO105" s="131"/>
      <c r="HP105" s="131"/>
      <c r="HQ105" s="131"/>
      <c r="HR105" s="131"/>
      <c r="HS105" s="131"/>
      <c r="HT105" s="131"/>
      <c r="HU105" s="131"/>
      <c r="HV105" s="131"/>
      <c r="HW105" s="131"/>
      <c r="HX105" s="131"/>
      <c r="HY105" s="131"/>
      <c r="HZ105" s="131"/>
      <c r="IA105" s="131"/>
      <c r="IB105" s="131"/>
      <c r="IC105" s="131"/>
      <c r="ID105" s="131"/>
      <c r="IE105" s="131"/>
      <c r="IF105" s="131"/>
      <c r="IG105" s="131"/>
      <c r="IH105" s="131"/>
      <c r="II105" s="131"/>
      <c r="IJ105" s="131"/>
      <c r="IK105" s="131"/>
      <c r="IL105" s="131"/>
      <c r="IM105" s="131"/>
      <c r="IN105" s="131"/>
      <c r="IO105" s="131"/>
      <c r="IP105" s="131"/>
      <c r="IQ105" s="131"/>
      <c r="IR105" s="131"/>
      <c r="IS105" s="131"/>
      <c r="IT105" s="131"/>
      <c r="IU105" s="131"/>
      <c r="IV105" s="131"/>
    </row>
    <row r="106" spans="1:256" ht="21" customHeight="1">
      <c r="A106" s="134"/>
      <c r="B106" s="135"/>
      <c r="C106" s="136">
        <v>7</v>
      </c>
      <c r="D106" s="137" t="s">
        <v>0</v>
      </c>
      <c r="E106" s="138" t="s">
        <v>20</v>
      </c>
      <c r="F106" s="139" t="s">
        <v>59</v>
      </c>
      <c r="G106" s="139" t="s">
        <v>8</v>
      </c>
      <c r="H106" s="140"/>
      <c r="I106" s="140" t="s">
        <v>16</v>
      </c>
      <c r="J106" s="129"/>
      <c r="K106" s="131"/>
      <c r="L106"/>
      <c r="M106"/>
      <c r="N106"/>
      <c r="O106"/>
      <c r="P106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  <c r="EC106" s="131"/>
      <c r="ED106" s="131"/>
      <c r="EE106" s="131"/>
      <c r="EF106" s="131"/>
      <c r="EG106" s="131"/>
      <c r="EH106" s="131"/>
      <c r="EI106" s="131"/>
      <c r="EJ106" s="131"/>
      <c r="EK106" s="131"/>
      <c r="EL106" s="131"/>
      <c r="EM106" s="131"/>
      <c r="EN106" s="131"/>
      <c r="EO106" s="131"/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31"/>
      <c r="FA106" s="131"/>
      <c r="FB106" s="131"/>
      <c r="FC106" s="131"/>
      <c r="FD106" s="131"/>
      <c r="FE106" s="131"/>
      <c r="FF106" s="131"/>
      <c r="FG106" s="131"/>
      <c r="FH106" s="131"/>
      <c r="FI106" s="131"/>
      <c r="FJ106" s="131"/>
      <c r="FK106" s="131"/>
      <c r="FL106" s="131"/>
      <c r="FM106" s="131"/>
      <c r="FN106" s="131"/>
      <c r="FO106" s="131"/>
      <c r="FP106" s="131"/>
      <c r="FQ106" s="131"/>
      <c r="FR106" s="131"/>
      <c r="FS106" s="131"/>
      <c r="FT106" s="131"/>
      <c r="FU106" s="131"/>
      <c r="FV106" s="131"/>
      <c r="FW106" s="131"/>
      <c r="FX106" s="131"/>
      <c r="FY106" s="131"/>
      <c r="FZ106" s="131"/>
      <c r="GA106" s="131"/>
      <c r="GB106" s="131"/>
      <c r="GC106" s="131"/>
      <c r="GD106" s="131"/>
      <c r="GE106" s="131"/>
      <c r="GF106" s="131"/>
      <c r="GG106" s="131"/>
      <c r="GH106" s="131"/>
      <c r="GI106" s="131"/>
      <c r="GJ106" s="131"/>
      <c r="GK106" s="131"/>
      <c r="GL106" s="131"/>
      <c r="GM106" s="131"/>
      <c r="GN106" s="131"/>
      <c r="GO106" s="131"/>
      <c r="GP106" s="131"/>
      <c r="GQ106" s="131"/>
      <c r="GR106" s="131"/>
      <c r="GS106" s="131"/>
      <c r="GT106" s="131"/>
      <c r="GU106" s="131"/>
      <c r="GV106" s="131"/>
      <c r="GW106" s="131"/>
      <c r="GX106" s="131"/>
      <c r="GY106" s="131"/>
      <c r="GZ106" s="131"/>
      <c r="HA106" s="131"/>
      <c r="HB106" s="131"/>
      <c r="HC106" s="131"/>
      <c r="HD106" s="131"/>
      <c r="HE106" s="131"/>
      <c r="HF106" s="131"/>
      <c r="HG106" s="131"/>
      <c r="HH106" s="131"/>
      <c r="HI106" s="131"/>
      <c r="HJ106" s="131"/>
      <c r="HK106" s="131"/>
      <c r="HL106" s="131"/>
      <c r="HM106" s="131"/>
      <c r="HN106" s="131"/>
      <c r="HO106" s="131"/>
      <c r="HP106" s="131"/>
      <c r="HQ106" s="131"/>
      <c r="HR106" s="131"/>
      <c r="HS106" s="131"/>
      <c r="HT106" s="131"/>
      <c r="HU106" s="131"/>
      <c r="HV106" s="131"/>
      <c r="HW106" s="131"/>
      <c r="HX106" s="131"/>
      <c r="HY106" s="131"/>
      <c r="HZ106" s="131"/>
      <c r="IA106" s="131"/>
      <c r="IB106" s="131"/>
      <c r="IC106" s="131"/>
      <c r="ID106" s="131"/>
      <c r="IE106" s="131"/>
      <c r="IF106" s="131"/>
      <c r="IG106" s="131"/>
      <c r="IH106" s="131"/>
      <c r="II106" s="131"/>
      <c r="IJ106" s="131"/>
      <c r="IK106" s="131"/>
      <c r="IL106" s="131"/>
      <c r="IM106" s="131"/>
      <c r="IN106" s="131"/>
      <c r="IO106" s="131"/>
      <c r="IP106" s="131"/>
      <c r="IQ106" s="131"/>
      <c r="IR106" s="131"/>
      <c r="IS106" s="131"/>
      <c r="IT106" s="131"/>
      <c r="IU106" s="131"/>
      <c r="IV106" s="131"/>
    </row>
    <row r="107" spans="1:256" ht="21" customHeight="1">
      <c r="A107" s="134"/>
      <c r="B107" s="135"/>
      <c r="C107" s="136">
        <v>8</v>
      </c>
      <c r="D107" s="137" t="s">
        <v>0</v>
      </c>
      <c r="E107" s="138" t="s">
        <v>12</v>
      </c>
      <c r="F107" s="139" t="s">
        <v>59</v>
      </c>
      <c r="G107" s="139" t="s">
        <v>24</v>
      </c>
      <c r="H107" s="140"/>
      <c r="I107" s="140" t="s">
        <v>16</v>
      </c>
      <c r="J107" s="129"/>
      <c r="K107" s="131"/>
      <c r="L107"/>
      <c r="M107"/>
      <c r="N107"/>
      <c r="O107"/>
      <c r="P107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  <c r="EC107" s="131"/>
      <c r="ED107" s="131"/>
      <c r="EE107" s="131"/>
      <c r="EF107" s="131"/>
      <c r="EG107" s="131"/>
      <c r="EH107" s="131"/>
      <c r="EI107" s="131"/>
      <c r="EJ107" s="131"/>
      <c r="EK107" s="131"/>
      <c r="EL107" s="131"/>
      <c r="EM107" s="131"/>
      <c r="EN107" s="131"/>
      <c r="EO107" s="131"/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31"/>
      <c r="FA107" s="131"/>
      <c r="FB107" s="131"/>
      <c r="FC107" s="131"/>
      <c r="FD107" s="131"/>
      <c r="FE107" s="131"/>
      <c r="FF107" s="131"/>
      <c r="FG107" s="131"/>
      <c r="FH107" s="131"/>
      <c r="FI107" s="131"/>
      <c r="FJ107" s="131"/>
      <c r="FK107" s="131"/>
      <c r="FL107" s="131"/>
      <c r="FM107" s="131"/>
      <c r="FN107" s="131"/>
      <c r="FO107" s="131"/>
      <c r="FP107" s="131"/>
      <c r="FQ107" s="131"/>
      <c r="FR107" s="131"/>
      <c r="FS107" s="131"/>
      <c r="FT107" s="131"/>
      <c r="FU107" s="131"/>
      <c r="FV107" s="131"/>
      <c r="FW107" s="131"/>
      <c r="FX107" s="131"/>
      <c r="FY107" s="131"/>
      <c r="FZ107" s="131"/>
      <c r="GA107" s="131"/>
      <c r="GB107" s="131"/>
      <c r="GC107" s="131"/>
      <c r="GD107" s="131"/>
      <c r="GE107" s="131"/>
      <c r="GF107" s="131"/>
      <c r="GG107" s="131"/>
      <c r="GH107" s="131"/>
      <c r="GI107" s="131"/>
      <c r="GJ107" s="131"/>
      <c r="GK107" s="131"/>
      <c r="GL107" s="131"/>
      <c r="GM107" s="131"/>
      <c r="GN107" s="131"/>
      <c r="GO107" s="131"/>
      <c r="GP107" s="131"/>
      <c r="GQ107" s="131"/>
      <c r="GR107" s="131"/>
      <c r="GS107" s="131"/>
      <c r="GT107" s="131"/>
      <c r="GU107" s="131"/>
      <c r="GV107" s="131"/>
      <c r="GW107" s="131"/>
      <c r="GX107" s="131"/>
      <c r="GY107" s="131"/>
      <c r="GZ107" s="131"/>
      <c r="HA107" s="131"/>
      <c r="HB107" s="131"/>
      <c r="HC107" s="131"/>
      <c r="HD107" s="131"/>
      <c r="HE107" s="131"/>
      <c r="HF107" s="131"/>
      <c r="HG107" s="131"/>
      <c r="HH107" s="131"/>
      <c r="HI107" s="131"/>
      <c r="HJ107" s="131"/>
      <c r="HK107" s="131"/>
      <c r="HL107" s="131"/>
      <c r="HM107" s="131"/>
      <c r="HN107" s="131"/>
      <c r="HO107" s="131"/>
      <c r="HP107" s="131"/>
      <c r="HQ107" s="131"/>
      <c r="HR107" s="131"/>
      <c r="HS107" s="131"/>
      <c r="HT107" s="131"/>
      <c r="HU107" s="131"/>
      <c r="HV107" s="131"/>
      <c r="HW107" s="131"/>
      <c r="HX107" s="131"/>
      <c r="HY107" s="131"/>
      <c r="HZ107" s="131"/>
      <c r="IA107" s="131"/>
      <c r="IB107" s="131"/>
      <c r="IC107" s="131"/>
      <c r="ID107" s="131"/>
      <c r="IE107" s="131"/>
      <c r="IF107" s="131"/>
      <c r="IG107" s="131"/>
      <c r="IH107" s="131"/>
      <c r="II107" s="131"/>
      <c r="IJ107" s="131"/>
      <c r="IK107" s="131"/>
      <c r="IL107" s="131"/>
      <c r="IM107" s="131"/>
      <c r="IN107" s="131"/>
      <c r="IO107" s="131"/>
      <c r="IP107" s="131"/>
      <c r="IQ107" s="131"/>
      <c r="IR107" s="131"/>
      <c r="IS107" s="131"/>
      <c r="IT107" s="131"/>
      <c r="IU107" s="131"/>
      <c r="IV107" s="131"/>
    </row>
    <row r="108" spans="1:256" ht="21" customHeight="1">
      <c r="A108" s="141"/>
      <c r="B108" s="142"/>
      <c r="C108" s="155">
        <v>9</v>
      </c>
      <c r="D108" s="156" t="s">
        <v>230</v>
      </c>
      <c r="E108" s="157" t="s">
        <v>231</v>
      </c>
      <c r="F108" s="158" t="s">
        <v>59</v>
      </c>
      <c r="G108" s="158" t="s">
        <v>232</v>
      </c>
      <c r="H108" s="159"/>
      <c r="I108" s="159" t="s">
        <v>29</v>
      </c>
      <c r="J108" s="129"/>
      <c r="K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  <c r="EC108" s="131"/>
      <c r="ED108" s="131"/>
      <c r="EE108" s="131"/>
      <c r="EF108" s="131"/>
      <c r="EG108" s="131"/>
      <c r="EH108" s="131"/>
      <c r="EI108" s="131"/>
      <c r="EJ108" s="131"/>
      <c r="EK108" s="131"/>
      <c r="EL108" s="131"/>
      <c r="EM108" s="131"/>
      <c r="EN108" s="131"/>
      <c r="EO108" s="131"/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31"/>
      <c r="FA108" s="131"/>
      <c r="FB108" s="131"/>
      <c r="FC108" s="131"/>
      <c r="FD108" s="131"/>
      <c r="FE108" s="131"/>
      <c r="FF108" s="131"/>
      <c r="FG108" s="131"/>
      <c r="FH108" s="131"/>
      <c r="FI108" s="131"/>
      <c r="FJ108" s="131"/>
      <c r="FK108" s="131"/>
      <c r="FL108" s="131"/>
      <c r="FM108" s="131"/>
      <c r="FN108" s="131"/>
      <c r="FO108" s="131"/>
      <c r="FP108" s="131"/>
      <c r="FQ108" s="131"/>
      <c r="FR108" s="131"/>
      <c r="FS108" s="131"/>
      <c r="FT108" s="131"/>
      <c r="FU108" s="131"/>
      <c r="FV108" s="131"/>
      <c r="FW108" s="131"/>
      <c r="FX108" s="131"/>
      <c r="FY108" s="131"/>
      <c r="FZ108" s="131"/>
      <c r="GA108" s="131"/>
      <c r="GB108" s="131"/>
      <c r="GC108" s="131"/>
      <c r="GD108" s="131"/>
      <c r="GE108" s="131"/>
      <c r="GF108" s="131"/>
      <c r="GG108" s="131"/>
      <c r="GH108" s="131"/>
      <c r="GI108" s="131"/>
      <c r="GJ108" s="131"/>
      <c r="GK108" s="131"/>
      <c r="GL108" s="131"/>
      <c r="GM108" s="131"/>
      <c r="GN108" s="131"/>
      <c r="GO108" s="131"/>
      <c r="GP108" s="131"/>
      <c r="GQ108" s="131"/>
      <c r="GR108" s="131"/>
      <c r="GS108" s="131"/>
      <c r="GT108" s="131"/>
      <c r="GU108" s="131"/>
      <c r="GV108" s="131"/>
      <c r="GW108" s="131"/>
      <c r="GX108" s="131"/>
      <c r="GY108" s="131"/>
      <c r="GZ108" s="131"/>
      <c r="HA108" s="131"/>
      <c r="HB108" s="131"/>
      <c r="HC108" s="131"/>
      <c r="HD108" s="131"/>
      <c r="HE108" s="131"/>
      <c r="HF108" s="131"/>
      <c r="HG108" s="131"/>
      <c r="HH108" s="131"/>
      <c r="HI108" s="131"/>
      <c r="HJ108" s="131"/>
      <c r="HK108" s="131"/>
      <c r="HL108" s="131"/>
      <c r="HM108" s="131"/>
      <c r="HN108" s="131"/>
      <c r="HO108" s="131"/>
      <c r="HP108" s="131"/>
      <c r="HQ108" s="131"/>
      <c r="HR108" s="131"/>
      <c r="HS108" s="131"/>
      <c r="HT108" s="131"/>
      <c r="HU108" s="131"/>
      <c r="HV108" s="131"/>
      <c r="HW108" s="131"/>
      <c r="HX108" s="131"/>
      <c r="HY108" s="131"/>
      <c r="HZ108" s="131"/>
      <c r="IA108" s="131"/>
      <c r="IB108" s="131"/>
      <c r="IC108" s="131"/>
      <c r="ID108" s="131"/>
      <c r="IE108" s="131"/>
      <c r="IF108" s="131"/>
      <c r="IG108" s="131"/>
      <c r="IH108" s="131"/>
      <c r="II108" s="131"/>
      <c r="IJ108" s="131"/>
      <c r="IK108" s="131"/>
      <c r="IL108" s="131"/>
      <c r="IM108" s="131"/>
      <c r="IN108" s="131"/>
      <c r="IO108" s="131"/>
      <c r="IP108" s="131"/>
      <c r="IQ108" s="131"/>
      <c r="IR108" s="131"/>
      <c r="IS108" s="131"/>
      <c r="IT108" s="131"/>
      <c r="IU108" s="131"/>
      <c r="IV108" s="131"/>
    </row>
    <row r="109" spans="1:256" ht="21" customHeight="1">
      <c r="A109" s="141"/>
      <c r="B109" s="142"/>
      <c r="C109" s="155">
        <v>10</v>
      </c>
      <c r="D109" s="156" t="s">
        <v>230</v>
      </c>
      <c r="E109" s="157" t="s">
        <v>29</v>
      </c>
      <c r="F109" s="158" t="s">
        <v>59</v>
      </c>
      <c r="G109" s="158" t="s">
        <v>243</v>
      </c>
      <c r="H109" s="159"/>
      <c r="I109" s="159" t="s">
        <v>231</v>
      </c>
      <c r="J109" s="129"/>
      <c r="K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</row>
    <row r="110" spans="1:256" ht="21" customHeight="1">
      <c r="A110" s="167"/>
      <c r="B110" s="168"/>
      <c r="C110" s="151"/>
      <c r="D110" s="151"/>
      <c r="E110" s="151"/>
      <c r="F110" s="151"/>
      <c r="G110" s="151"/>
      <c r="H110" s="151"/>
      <c r="I110" s="151"/>
      <c r="J110" s="131"/>
      <c r="K110" s="131"/>
      <c r="L110"/>
      <c r="M110"/>
      <c r="N110"/>
      <c r="O110"/>
      <c r="P110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</row>
    <row r="111" spans="1:256" ht="21" customHeight="1">
      <c r="A111" s="122" t="s">
        <v>77</v>
      </c>
      <c r="B111" s="123">
        <v>11</v>
      </c>
      <c r="C111" s="124">
        <v>1</v>
      </c>
      <c r="D111" s="125" t="s">
        <v>181</v>
      </c>
      <c r="E111" s="126" t="s">
        <v>183</v>
      </c>
      <c r="F111" s="127" t="s">
        <v>59</v>
      </c>
      <c r="G111" s="127" t="s">
        <v>186</v>
      </c>
      <c r="H111" s="128"/>
      <c r="I111" s="128" t="s">
        <v>185</v>
      </c>
      <c r="J111" s="129"/>
      <c r="K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</row>
    <row r="112" spans="1:256" ht="21" customHeight="1">
      <c r="A112" s="132"/>
      <c r="B112" s="133"/>
      <c r="C112" s="124">
        <v>2</v>
      </c>
      <c r="D112" s="125" t="s">
        <v>181</v>
      </c>
      <c r="E112" s="126" t="s">
        <v>188</v>
      </c>
      <c r="F112" s="127" t="s">
        <v>59</v>
      </c>
      <c r="G112" s="127" t="s">
        <v>22</v>
      </c>
      <c r="H112" s="128"/>
      <c r="I112" s="128" t="s">
        <v>185</v>
      </c>
      <c r="J112" s="129"/>
      <c r="K112" s="131"/>
      <c r="L112"/>
      <c r="M112"/>
      <c r="N112"/>
      <c r="O112"/>
      <c r="P112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</row>
    <row r="113" spans="1:256" ht="21" customHeight="1">
      <c r="A113" s="132"/>
      <c r="B113" s="133"/>
      <c r="C113" s="124">
        <v>3</v>
      </c>
      <c r="D113" s="125" t="s">
        <v>181</v>
      </c>
      <c r="E113" s="126" t="s">
        <v>189</v>
      </c>
      <c r="F113" s="127" t="s">
        <v>59</v>
      </c>
      <c r="G113" s="127" t="s">
        <v>33</v>
      </c>
      <c r="H113" s="128"/>
      <c r="I113" s="128" t="s">
        <v>13</v>
      </c>
      <c r="J113" s="129"/>
      <c r="K113" s="131"/>
      <c r="L113"/>
      <c r="M113"/>
      <c r="N113"/>
      <c r="O113"/>
      <c r="P113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</row>
    <row r="114" spans="1:256" ht="21" customHeight="1">
      <c r="A114" s="132"/>
      <c r="B114" s="133"/>
      <c r="C114" s="124">
        <v>4</v>
      </c>
      <c r="D114" s="125" t="s">
        <v>181</v>
      </c>
      <c r="E114" s="126" t="s">
        <v>193</v>
      </c>
      <c r="F114" s="127" t="s">
        <v>59</v>
      </c>
      <c r="G114" s="127" t="s">
        <v>46</v>
      </c>
      <c r="H114" s="128"/>
      <c r="I114" s="128" t="s">
        <v>13</v>
      </c>
      <c r="J114" s="129"/>
      <c r="K114" s="131"/>
      <c r="L114"/>
      <c r="M114"/>
      <c r="N114"/>
      <c r="O114"/>
      <c r="P114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</row>
    <row r="115" spans="1:256" ht="21" customHeight="1">
      <c r="A115" s="134"/>
      <c r="B115" s="135"/>
      <c r="C115" s="136">
        <v>5</v>
      </c>
      <c r="D115" s="137" t="s">
        <v>0</v>
      </c>
      <c r="E115" s="138" t="s">
        <v>41</v>
      </c>
      <c r="F115" s="139" t="s">
        <v>59</v>
      </c>
      <c r="G115" s="139" t="s">
        <v>29</v>
      </c>
      <c r="H115" s="140"/>
      <c r="I115" s="140" t="s">
        <v>37</v>
      </c>
      <c r="J115" s="129"/>
      <c r="K115" s="131"/>
      <c r="L115"/>
      <c r="M115"/>
      <c r="N115"/>
      <c r="O115"/>
      <c r="P115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</row>
    <row r="116" spans="1:256" ht="21" customHeight="1">
      <c r="A116" s="134"/>
      <c r="B116" s="135"/>
      <c r="C116" s="136">
        <v>6</v>
      </c>
      <c r="D116" s="137" t="s">
        <v>0</v>
      </c>
      <c r="E116" s="138" t="s">
        <v>33</v>
      </c>
      <c r="F116" s="139" t="s">
        <v>59</v>
      </c>
      <c r="G116" s="139" t="s">
        <v>45</v>
      </c>
      <c r="H116" s="140"/>
      <c r="I116" s="140" t="s">
        <v>37</v>
      </c>
      <c r="J116" s="129"/>
      <c r="K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</row>
    <row r="117" spans="1:256" ht="21" customHeight="1">
      <c r="A117" s="134"/>
      <c r="B117" s="135"/>
      <c r="C117" s="136">
        <v>7</v>
      </c>
      <c r="D117" s="137" t="s">
        <v>0</v>
      </c>
      <c r="E117" s="138" t="s">
        <v>42</v>
      </c>
      <c r="F117" s="139" t="s">
        <v>59</v>
      </c>
      <c r="G117" s="139" t="s">
        <v>30</v>
      </c>
      <c r="H117" s="140"/>
      <c r="I117" s="140" t="s">
        <v>38</v>
      </c>
      <c r="J117" s="129"/>
      <c r="K117" s="131"/>
      <c r="L117"/>
      <c r="M117"/>
      <c r="N117"/>
      <c r="O117"/>
      <c r="P117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</row>
    <row r="118" spans="1:256" ht="21" customHeight="1">
      <c r="A118" s="134"/>
      <c r="B118" s="135"/>
      <c r="C118" s="136">
        <v>8</v>
      </c>
      <c r="D118" s="137" t="s">
        <v>0</v>
      </c>
      <c r="E118" s="138" t="s">
        <v>34</v>
      </c>
      <c r="F118" s="139" t="s">
        <v>59</v>
      </c>
      <c r="G118" s="139" t="s">
        <v>46</v>
      </c>
      <c r="H118" s="140"/>
      <c r="I118" s="140" t="s">
        <v>38</v>
      </c>
      <c r="J118" s="129"/>
      <c r="K118" s="131"/>
      <c r="L118"/>
      <c r="M118"/>
      <c r="N118"/>
      <c r="O118"/>
      <c r="P118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</row>
    <row r="119" spans="1:256" ht="21" customHeight="1">
      <c r="A119" s="141"/>
      <c r="B119" s="142"/>
      <c r="C119" s="155">
        <v>9</v>
      </c>
      <c r="D119" s="156" t="s">
        <v>230</v>
      </c>
      <c r="E119" s="157" t="s">
        <v>19</v>
      </c>
      <c r="F119" s="158" t="s">
        <v>59</v>
      </c>
      <c r="G119" s="158" t="s">
        <v>36</v>
      </c>
      <c r="H119" s="159"/>
      <c r="I119" s="159" t="s">
        <v>43</v>
      </c>
      <c r="J119" s="129"/>
      <c r="K119" s="131"/>
      <c r="L119"/>
      <c r="M119"/>
      <c r="N119"/>
      <c r="O119"/>
      <c r="P119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</row>
    <row r="120" spans="1:256" ht="21" customHeight="1">
      <c r="A120" s="148"/>
      <c r="B120" s="149"/>
      <c r="C120" s="160">
        <v>10</v>
      </c>
      <c r="D120" s="161" t="s">
        <v>235</v>
      </c>
      <c r="E120" s="162" t="s">
        <v>231</v>
      </c>
      <c r="F120" s="163" t="s">
        <v>59</v>
      </c>
      <c r="G120" s="163" t="s">
        <v>232</v>
      </c>
      <c r="H120" s="164"/>
      <c r="I120" s="164" t="s">
        <v>190</v>
      </c>
      <c r="J120" s="129"/>
      <c r="K120" s="131"/>
      <c r="L120"/>
      <c r="M120"/>
      <c r="N120"/>
      <c r="O120"/>
      <c r="P120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</row>
    <row r="121" spans="1:256" ht="21" customHeight="1">
      <c r="A121" s="167"/>
      <c r="B121" s="168"/>
      <c r="C121" s="151"/>
      <c r="D121" s="151"/>
      <c r="E121" s="151"/>
      <c r="F121" s="151"/>
      <c r="G121" s="151"/>
      <c r="H121" s="151"/>
      <c r="I121" s="151"/>
      <c r="J121" s="131"/>
      <c r="K121" s="131"/>
      <c r="L121"/>
      <c r="M121"/>
      <c r="N121"/>
      <c r="O121"/>
      <c r="P12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</row>
    <row r="122" spans="1:256" ht="21" customHeight="1">
      <c r="A122" s="122" t="s">
        <v>78</v>
      </c>
      <c r="B122" s="123">
        <v>12</v>
      </c>
      <c r="C122" s="124">
        <v>1</v>
      </c>
      <c r="D122" s="125" t="s">
        <v>181</v>
      </c>
      <c r="E122" s="126" t="s">
        <v>9</v>
      </c>
      <c r="F122" s="127" t="s">
        <v>59</v>
      </c>
      <c r="G122" s="127" t="s">
        <v>191</v>
      </c>
      <c r="H122" s="128"/>
      <c r="I122" s="128" t="s">
        <v>7</v>
      </c>
      <c r="J122" s="129"/>
      <c r="K122" s="131"/>
      <c r="L122"/>
      <c r="M122"/>
      <c r="N122"/>
      <c r="O122"/>
      <c r="P122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</row>
    <row r="123" spans="1:256" ht="21" customHeight="1">
      <c r="A123" s="132"/>
      <c r="B123" s="133"/>
      <c r="C123" s="124">
        <v>2</v>
      </c>
      <c r="D123" s="125" t="s">
        <v>181</v>
      </c>
      <c r="E123" s="126" t="s">
        <v>35</v>
      </c>
      <c r="F123" s="127" t="s">
        <v>59</v>
      </c>
      <c r="G123" s="127" t="s">
        <v>194</v>
      </c>
      <c r="H123" s="128"/>
      <c r="I123" s="128" t="s">
        <v>7</v>
      </c>
      <c r="J123" s="129"/>
      <c r="K123" s="131"/>
      <c r="L123"/>
      <c r="M123"/>
      <c r="N123"/>
      <c r="O123"/>
      <c r="P123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</row>
    <row r="124" spans="1:256" ht="21" customHeight="1">
      <c r="A124" s="132"/>
      <c r="B124" s="133"/>
      <c r="C124" s="124">
        <v>3</v>
      </c>
      <c r="D124" s="125" t="s">
        <v>181</v>
      </c>
      <c r="E124" s="126" t="s">
        <v>24</v>
      </c>
      <c r="F124" s="127" t="s">
        <v>59</v>
      </c>
      <c r="G124" s="127" t="s">
        <v>192</v>
      </c>
      <c r="H124" s="128"/>
      <c r="I124" s="128" t="s">
        <v>190</v>
      </c>
      <c r="J124" s="129"/>
      <c r="K124" s="131"/>
      <c r="L124" s="154"/>
      <c r="M124" s="154"/>
      <c r="N124" s="154"/>
      <c r="O124" s="154"/>
      <c r="P124" s="154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</row>
    <row r="125" spans="1:256" ht="21" customHeight="1">
      <c r="A125" s="132"/>
      <c r="B125" s="133"/>
      <c r="C125" s="124">
        <v>4</v>
      </c>
      <c r="D125" s="125" t="s">
        <v>181</v>
      </c>
      <c r="E125" s="126" t="s">
        <v>34</v>
      </c>
      <c r="F125" s="127" t="s">
        <v>59</v>
      </c>
      <c r="G125" s="127" t="s">
        <v>195</v>
      </c>
      <c r="H125" s="128"/>
      <c r="I125" s="128" t="s">
        <v>190</v>
      </c>
      <c r="J125" s="129"/>
      <c r="K125" s="131"/>
      <c r="L125"/>
      <c r="M125"/>
      <c r="N125"/>
      <c r="O125"/>
      <c r="P125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</row>
    <row r="126" spans="1:256" ht="21" customHeight="1">
      <c r="A126" s="134"/>
      <c r="B126" s="135"/>
      <c r="C126" s="136">
        <v>5</v>
      </c>
      <c r="D126" s="137" t="s">
        <v>0</v>
      </c>
      <c r="E126" s="138" t="s">
        <v>43</v>
      </c>
      <c r="F126" s="139" t="s">
        <v>59</v>
      </c>
      <c r="G126" s="139" t="s">
        <v>31</v>
      </c>
      <c r="H126" s="140"/>
      <c r="I126" s="140" t="s">
        <v>39</v>
      </c>
      <c r="J126" s="129"/>
      <c r="K126" s="131"/>
      <c r="L126"/>
      <c r="M126"/>
      <c r="N126"/>
      <c r="O126"/>
      <c r="P126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</row>
    <row r="127" spans="1:256" ht="21" customHeight="1">
      <c r="A127" s="134"/>
      <c r="B127" s="135"/>
      <c r="C127" s="136">
        <v>6</v>
      </c>
      <c r="D127" s="137" t="s">
        <v>0</v>
      </c>
      <c r="E127" s="138" t="s">
        <v>35</v>
      </c>
      <c r="F127" s="139" t="s">
        <v>59</v>
      </c>
      <c r="G127" s="139" t="s">
        <v>47</v>
      </c>
      <c r="H127" s="140"/>
      <c r="I127" s="140" t="s">
        <v>39</v>
      </c>
      <c r="J127" s="129"/>
      <c r="K127" s="131"/>
      <c r="L127"/>
      <c r="M127"/>
      <c r="N127"/>
      <c r="O127"/>
      <c r="P127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</row>
    <row r="128" spans="1:256" ht="21" customHeight="1">
      <c r="A128" s="134"/>
      <c r="B128" s="135"/>
      <c r="C128" s="136">
        <v>7</v>
      </c>
      <c r="D128" s="137" t="s">
        <v>0</v>
      </c>
      <c r="E128" s="138" t="s">
        <v>44</v>
      </c>
      <c r="F128" s="139" t="s">
        <v>59</v>
      </c>
      <c r="G128" s="139" t="s">
        <v>32</v>
      </c>
      <c r="H128" s="140"/>
      <c r="I128" s="140" t="s">
        <v>40</v>
      </c>
      <c r="J128" s="129"/>
      <c r="K128" s="131"/>
      <c r="L128"/>
      <c r="M128"/>
      <c r="N128"/>
      <c r="O128"/>
      <c r="P128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</row>
    <row r="129" spans="1:256" ht="21" customHeight="1">
      <c r="A129" s="134"/>
      <c r="B129" s="135"/>
      <c r="C129" s="136">
        <v>8</v>
      </c>
      <c r="D129" s="137" t="s">
        <v>0</v>
      </c>
      <c r="E129" s="138" t="s">
        <v>36</v>
      </c>
      <c r="F129" s="139" t="s">
        <v>59</v>
      </c>
      <c r="G129" s="139" t="s">
        <v>48</v>
      </c>
      <c r="H129" s="140"/>
      <c r="I129" s="140" t="s">
        <v>40</v>
      </c>
      <c r="J129" s="129"/>
      <c r="K129" s="131"/>
      <c r="L129" s="169"/>
      <c r="M129" s="169"/>
      <c r="N129" s="169"/>
      <c r="O129" s="169"/>
      <c r="P129" s="169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</row>
    <row r="130" spans="1:256" ht="21" customHeight="1">
      <c r="A130" s="141"/>
      <c r="B130" s="142"/>
      <c r="C130" s="155">
        <v>9</v>
      </c>
      <c r="D130" s="156" t="s">
        <v>230</v>
      </c>
      <c r="E130" s="157" t="s">
        <v>43</v>
      </c>
      <c r="F130" s="158" t="s">
        <v>59</v>
      </c>
      <c r="G130" s="158" t="s">
        <v>48</v>
      </c>
      <c r="H130" s="159"/>
      <c r="I130" s="159" t="s">
        <v>19</v>
      </c>
      <c r="J130" s="129"/>
      <c r="K130" s="131"/>
      <c r="L130"/>
      <c r="M130"/>
      <c r="N130"/>
      <c r="O130"/>
      <c r="P130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</row>
    <row r="131" spans="1:256" ht="21" customHeight="1">
      <c r="A131" s="148"/>
      <c r="B131" s="149"/>
      <c r="C131" s="160">
        <v>10</v>
      </c>
      <c r="D131" s="161" t="s">
        <v>235</v>
      </c>
      <c r="E131" s="162" t="s">
        <v>190</v>
      </c>
      <c r="F131" s="163" t="s">
        <v>59</v>
      </c>
      <c r="G131" s="163" t="s">
        <v>48</v>
      </c>
      <c r="H131" s="164"/>
      <c r="I131" s="164" t="s">
        <v>231</v>
      </c>
      <c r="J131" s="129"/>
      <c r="K131" s="131"/>
      <c r="L131" s="29"/>
      <c r="M131" s="29"/>
      <c r="N131" s="29"/>
      <c r="O131" s="29"/>
      <c r="P131" s="29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</row>
    <row r="132" spans="1:256" ht="21" customHeight="1">
      <c r="A132" s="167"/>
      <c r="B132" s="168"/>
      <c r="C132" s="151"/>
      <c r="D132" s="151"/>
      <c r="E132" s="151"/>
      <c r="F132" s="151"/>
      <c r="G132" s="151"/>
      <c r="H132" s="151"/>
      <c r="I132" s="151"/>
      <c r="J132" s="131"/>
      <c r="K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</row>
    <row r="133" spans="1:256" ht="21" customHeight="1">
      <c r="A133" s="122" t="s">
        <v>79</v>
      </c>
      <c r="B133" s="123">
        <v>13</v>
      </c>
      <c r="C133" s="170">
        <v>1</v>
      </c>
      <c r="D133" s="171" t="s">
        <v>181</v>
      </c>
      <c r="E133" s="126" t="s">
        <v>187</v>
      </c>
      <c r="F133" s="127" t="s">
        <v>59</v>
      </c>
      <c r="G133" s="127" t="s">
        <v>184</v>
      </c>
      <c r="H133" s="128"/>
      <c r="I133" s="172" t="s">
        <v>47</v>
      </c>
      <c r="J133" s="129"/>
      <c r="K133" s="131"/>
      <c r="L133" s="29"/>
      <c r="M133" s="29"/>
      <c r="N133" s="29"/>
      <c r="O133" s="29"/>
      <c r="P133" s="29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</row>
    <row r="134" spans="1:256" ht="21" customHeight="1">
      <c r="A134" s="132"/>
      <c r="B134" s="133"/>
      <c r="C134" s="173">
        <v>2</v>
      </c>
      <c r="D134" s="174" t="s">
        <v>181</v>
      </c>
      <c r="E134" s="126" t="s">
        <v>45</v>
      </c>
      <c r="F134" s="127" t="s">
        <v>59</v>
      </c>
      <c r="G134" s="127" t="s">
        <v>20</v>
      </c>
      <c r="H134" s="128"/>
      <c r="I134" s="172" t="s">
        <v>47</v>
      </c>
      <c r="J134" s="129"/>
      <c r="K134" s="131"/>
      <c r="L134" s="29"/>
      <c r="M134" s="29"/>
      <c r="N134" s="29"/>
      <c r="O134" s="29"/>
      <c r="P134" s="29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</row>
    <row r="135" spans="1:256" ht="21" customHeight="1">
      <c r="A135" s="132"/>
      <c r="B135" s="133"/>
      <c r="C135" s="173">
        <v>3</v>
      </c>
      <c r="D135" s="174" t="s">
        <v>181</v>
      </c>
      <c r="E135" s="126" t="s">
        <v>36</v>
      </c>
      <c r="F135" s="127" t="s">
        <v>59</v>
      </c>
      <c r="G135" s="127" t="s">
        <v>19</v>
      </c>
      <c r="H135" s="128"/>
      <c r="I135" s="172" t="s">
        <v>182</v>
      </c>
      <c r="J135" s="129"/>
      <c r="K135" s="131"/>
      <c r="L135" s="29"/>
      <c r="M135" s="29"/>
      <c r="N135" s="29"/>
      <c r="O135" s="29"/>
      <c r="P135" s="29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</row>
    <row r="136" spans="1:256" ht="21" customHeight="1">
      <c r="A136" s="132"/>
      <c r="B136" s="133"/>
      <c r="C136" s="173">
        <v>4</v>
      </c>
      <c r="D136" s="174" t="s">
        <v>181</v>
      </c>
      <c r="E136" s="126" t="s">
        <v>8</v>
      </c>
      <c r="F136" s="127" t="s">
        <v>59</v>
      </c>
      <c r="G136" s="127" t="s">
        <v>15</v>
      </c>
      <c r="H136" s="128"/>
      <c r="I136" s="172" t="s">
        <v>182</v>
      </c>
      <c r="J136" s="129"/>
      <c r="K136" s="131"/>
      <c r="L136" s="29"/>
      <c r="M136" s="29"/>
      <c r="N136" s="29"/>
      <c r="O136" s="29"/>
      <c r="P136" s="29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</row>
    <row r="137" spans="1:256" ht="21" customHeight="1">
      <c r="A137" s="134"/>
      <c r="B137" s="135"/>
      <c r="C137" s="175">
        <v>5</v>
      </c>
      <c r="D137" s="176" t="s">
        <v>0</v>
      </c>
      <c r="E137" s="138" t="s">
        <v>5</v>
      </c>
      <c r="F137" s="139" t="s">
        <v>59</v>
      </c>
      <c r="G137" s="139" t="s">
        <v>13</v>
      </c>
      <c r="H137" s="140"/>
      <c r="I137" s="177" t="s">
        <v>9</v>
      </c>
      <c r="J137" s="129"/>
      <c r="K137" s="131"/>
      <c r="L137" s="29"/>
      <c r="M137" s="29"/>
      <c r="N137" s="29"/>
      <c r="O137" s="29"/>
      <c r="P137" s="29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</row>
    <row r="138" spans="1:256" ht="21" customHeight="1">
      <c r="A138" s="134"/>
      <c r="B138" s="135"/>
      <c r="C138" s="175">
        <v>6</v>
      </c>
      <c r="D138" s="176" t="s">
        <v>0</v>
      </c>
      <c r="E138" s="138" t="s">
        <v>17</v>
      </c>
      <c r="F138" s="139" t="s">
        <v>59</v>
      </c>
      <c r="G138" s="139" t="s">
        <v>21</v>
      </c>
      <c r="H138" s="140"/>
      <c r="I138" s="177" t="s">
        <v>9</v>
      </c>
      <c r="J138" s="129"/>
      <c r="K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</row>
    <row r="139" spans="1:256" ht="21" customHeight="1">
      <c r="A139" s="134"/>
      <c r="B139" s="135"/>
      <c r="C139" s="175">
        <v>7</v>
      </c>
      <c r="D139" s="176" t="s">
        <v>0</v>
      </c>
      <c r="E139" s="138" t="s">
        <v>6</v>
      </c>
      <c r="F139" s="139" t="s">
        <v>59</v>
      </c>
      <c r="G139" s="139" t="s">
        <v>241</v>
      </c>
      <c r="H139" s="140"/>
      <c r="I139" s="177" t="s">
        <v>10</v>
      </c>
      <c r="J139" s="129"/>
      <c r="K139" s="131"/>
      <c r="L139" s="29"/>
      <c r="M139" s="29"/>
      <c r="N139" s="29"/>
      <c r="O139" s="29"/>
      <c r="P139" s="29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</row>
    <row r="140" spans="1:256" ht="21" customHeight="1">
      <c r="A140" s="134"/>
      <c r="B140" s="135"/>
      <c r="C140" s="175">
        <v>8</v>
      </c>
      <c r="D140" s="176" t="s">
        <v>0</v>
      </c>
      <c r="E140" s="138" t="s">
        <v>18</v>
      </c>
      <c r="F140" s="139" t="s">
        <v>59</v>
      </c>
      <c r="G140" s="139" t="s">
        <v>22</v>
      </c>
      <c r="H140" s="140"/>
      <c r="I140" s="177" t="s">
        <v>10</v>
      </c>
      <c r="J140" s="129"/>
      <c r="K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</row>
    <row r="141" spans="1:256" ht="21" customHeight="1">
      <c r="A141" s="141"/>
      <c r="B141" s="142"/>
      <c r="C141" s="155">
        <v>9</v>
      </c>
      <c r="D141" s="156" t="s">
        <v>230</v>
      </c>
      <c r="E141" s="178" t="s">
        <v>244</v>
      </c>
      <c r="F141" s="158" t="s">
        <v>59</v>
      </c>
      <c r="G141" s="158"/>
      <c r="H141" s="159"/>
      <c r="I141" s="159"/>
      <c r="J141" s="129"/>
      <c r="K141" s="131"/>
      <c r="L141" s="29"/>
      <c r="M141" s="29"/>
      <c r="N141" s="29"/>
      <c r="O141" s="29"/>
      <c r="P141" s="29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</row>
    <row r="142" spans="1:256" ht="21" customHeight="1">
      <c r="A142" s="148"/>
      <c r="B142" s="149"/>
      <c r="C142" s="155">
        <v>10</v>
      </c>
      <c r="D142" s="156" t="s">
        <v>230</v>
      </c>
      <c r="E142" s="178" t="s">
        <v>245</v>
      </c>
      <c r="F142" s="158" t="s">
        <v>59</v>
      </c>
      <c r="G142" s="158"/>
      <c r="H142" s="159"/>
      <c r="I142" s="159"/>
      <c r="J142" s="129"/>
      <c r="K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</row>
    <row r="143" spans="1:256" ht="21" customHeight="1">
      <c r="A143" s="167"/>
      <c r="B143" s="168"/>
      <c r="C143" s="151"/>
      <c r="D143" s="151"/>
      <c r="E143" s="151"/>
      <c r="F143" s="151"/>
      <c r="G143" s="151"/>
      <c r="H143" s="151"/>
      <c r="I143" s="151"/>
      <c r="J143" s="131"/>
      <c r="K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</row>
    <row r="144" spans="1:256" ht="21" customHeight="1">
      <c r="A144" s="122" t="s">
        <v>80</v>
      </c>
      <c r="B144" s="123">
        <v>14</v>
      </c>
      <c r="C144" s="124">
        <v>1</v>
      </c>
      <c r="D144" s="125" t="s">
        <v>181</v>
      </c>
      <c r="E144" s="126" t="s">
        <v>188</v>
      </c>
      <c r="F144" s="127" t="s">
        <v>59</v>
      </c>
      <c r="G144" s="127" t="s">
        <v>185</v>
      </c>
      <c r="H144" s="128"/>
      <c r="I144" s="128" t="s">
        <v>183</v>
      </c>
      <c r="J144" s="129"/>
      <c r="K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</row>
    <row r="145" spans="1:256" ht="21" customHeight="1">
      <c r="A145" s="132"/>
      <c r="B145" s="133"/>
      <c r="C145" s="124">
        <v>2</v>
      </c>
      <c r="D145" s="125" t="s">
        <v>181</v>
      </c>
      <c r="E145" s="126" t="s">
        <v>186</v>
      </c>
      <c r="F145" s="127" t="s">
        <v>59</v>
      </c>
      <c r="G145" s="127" t="s">
        <v>22</v>
      </c>
      <c r="H145" s="128"/>
      <c r="I145" s="128" t="s">
        <v>183</v>
      </c>
      <c r="J145" s="129"/>
      <c r="K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</row>
    <row r="146" spans="1:256" ht="21" customHeight="1">
      <c r="A146" s="132"/>
      <c r="B146" s="133"/>
      <c r="C146" s="124">
        <v>3</v>
      </c>
      <c r="D146" s="125" t="s">
        <v>181</v>
      </c>
      <c r="E146" s="126" t="s">
        <v>193</v>
      </c>
      <c r="F146" s="127" t="s">
        <v>59</v>
      </c>
      <c r="G146" s="127" t="s">
        <v>13</v>
      </c>
      <c r="H146" s="128"/>
      <c r="I146" s="128" t="s">
        <v>189</v>
      </c>
      <c r="J146" s="129"/>
      <c r="K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</row>
    <row r="147" spans="1:256" ht="21" customHeight="1">
      <c r="A147" s="132"/>
      <c r="B147" s="133"/>
      <c r="C147" s="124">
        <v>4</v>
      </c>
      <c r="D147" s="125" t="s">
        <v>181</v>
      </c>
      <c r="E147" s="126" t="s">
        <v>33</v>
      </c>
      <c r="F147" s="127" t="s">
        <v>59</v>
      </c>
      <c r="G147" s="127" t="s">
        <v>46</v>
      </c>
      <c r="H147" s="128"/>
      <c r="I147" s="128" t="s">
        <v>189</v>
      </c>
      <c r="J147" s="129"/>
      <c r="K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</row>
    <row r="148" spans="1:256" ht="21" customHeight="1">
      <c r="A148" s="134"/>
      <c r="B148" s="135"/>
      <c r="C148" s="136">
        <v>5</v>
      </c>
      <c r="D148" s="137" t="s">
        <v>0</v>
      </c>
      <c r="E148" s="138" t="s">
        <v>7</v>
      </c>
      <c r="F148" s="139" t="s">
        <v>59</v>
      </c>
      <c r="G148" s="139" t="s">
        <v>15</v>
      </c>
      <c r="H148" s="140"/>
      <c r="I148" s="140" t="s">
        <v>11</v>
      </c>
      <c r="J148" s="129"/>
      <c r="K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</row>
    <row r="149" spans="1:256" ht="21" customHeight="1">
      <c r="A149" s="134"/>
      <c r="B149" s="135"/>
      <c r="C149" s="136">
        <v>6</v>
      </c>
      <c r="D149" s="137" t="s">
        <v>0</v>
      </c>
      <c r="E149" s="138" t="s">
        <v>19</v>
      </c>
      <c r="F149" s="139" t="s">
        <v>59</v>
      </c>
      <c r="G149" s="139" t="s">
        <v>23</v>
      </c>
      <c r="H149" s="140"/>
      <c r="I149" s="140" t="s">
        <v>11</v>
      </c>
      <c r="J149" s="129"/>
      <c r="K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</row>
    <row r="150" spans="1:256" ht="21" customHeight="1">
      <c r="A150" s="134"/>
      <c r="B150" s="135"/>
      <c r="C150" s="136">
        <v>7</v>
      </c>
      <c r="D150" s="137" t="s">
        <v>0</v>
      </c>
      <c r="E150" s="138" t="s">
        <v>8</v>
      </c>
      <c r="F150" s="139" t="s">
        <v>59</v>
      </c>
      <c r="G150" s="139" t="s">
        <v>16</v>
      </c>
      <c r="H150" s="140"/>
      <c r="I150" s="140" t="s">
        <v>12</v>
      </c>
      <c r="J150" s="129"/>
      <c r="K150" s="131"/>
      <c r="M150"/>
      <c r="N150"/>
      <c r="O150"/>
      <c r="P150"/>
      <c r="Q150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</row>
    <row r="151" spans="1:256" ht="21" customHeight="1">
      <c r="A151" s="134"/>
      <c r="B151" s="135"/>
      <c r="C151" s="136">
        <v>8</v>
      </c>
      <c r="D151" s="137" t="s">
        <v>0</v>
      </c>
      <c r="E151" s="138" t="s">
        <v>20</v>
      </c>
      <c r="F151" s="139" t="s">
        <v>59</v>
      </c>
      <c r="G151" s="139" t="s">
        <v>24</v>
      </c>
      <c r="H151" s="140"/>
      <c r="I151" s="140" t="s">
        <v>12</v>
      </c>
      <c r="J151" s="129"/>
      <c r="K151" s="131"/>
      <c r="M151"/>
      <c r="N151"/>
      <c r="O151"/>
      <c r="P151"/>
      <c r="Q15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</row>
    <row r="152" spans="1:256" ht="21" customHeight="1">
      <c r="A152" s="141"/>
      <c r="B152" s="142"/>
      <c r="C152" s="155">
        <v>9</v>
      </c>
      <c r="D152" s="156" t="s">
        <v>230</v>
      </c>
      <c r="E152" s="178" t="s">
        <v>246</v>
      </c>
      <c r="F152" s="158" t="s">
        <v>59</v>
      </c>
      <c r="G152" s="158"/>
      <c r="H152" s="159"/>
      <c r="I152" s="159"/>
      <c r="J152" s="129"/>
      <c r="K152" s="131"/>
      <c r="M152"/>
      <c r="N152"/>
      <c r="O152"/>
      <c r="P152"/>
      <c r="Q152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</row>
    <row r="153" spans="1:256" ht="21" customHeight="1">
      <c r="A153" s="148"/>
      <c r="B153" s="149"/>
      <c r="C153" s="160">
        <v>10</v>
      </c>
      <c r="D153" s="161" t="s">
        <v>235</v>
      </c>
      <c r="E153" s="179" t="s">
        <v>246</v>
      </c>
      <c r="F153" s="163" t="s">
        <v>59</v>
      </c>
      <c r="G153" s="163"/>
      <c r="H153" s="164"/>
      <c r="I153" s="164"/>
      <c r="J153" s="129"/>
      <c r="K153" s="131"/>
      <c r="M153"/>
      <c r="N153"/>
      <c r="O153"/>
      <c r="P153"/>
      <c r="Q153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</row>
    <row r="154" spans="1:256" ht="21" customHeight="1">
      <c r="A154" s="180"/>
      <c r="B154" s="181"/>
      <c r="C154" s="152"/>
      <c r="D154" s="152"/>
      <c r="E154" s="151"/>
      <c r="F154" s="152"/>
      <c r="G154" s="151"/>
      <c r="H154" s="152"/>
      <c r="I154" s="152"/>
      <c r="J154" s="131"/>
      <c r="K154" s="131"/>
      <c r="M154"/>
      <c r="N154"/>
      <c r="O154"/>
      <c r="P154"/>
      <c r="Q15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</row>
    <row r="155" spans="1:256" ht="21" customHeight="1">
      <c r="A155" s="182" t="s">
        <v>81</v>
      </c>
      <c r="B155" s="123">
        <v>15</v>
      </c>
      <c r="C155" s="124">
        <v>1</v>
      </c>
      <c r="D155" s="125" t="s">
        <v>181</v>
      </c>
      <c r="E155" s="126" t="s">
        <v>35</v>
      </c>
      <c r="F155" s="127" t="s">
        <v>59</v>
      </c>
      <c r="G155" s="127" t="s">
        <v>7</v>
      </c>
      <c r="H155" s="128"/>
      <c r="I155" s="128" t="s">
        <v>9</v>
      </c>
      <c r="J155" s="129"/>
      <c r="K155" s="131"/>
      <c r="M155"/>
      <c r="N155"/>
      <c r="O155"/>
      <c r="P155"/>
      <c r="Q155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</row>
    <row r="156" spans="1:256" ht="21" customHeight="1">
      <c r="A156" s="132"/>
      <c r="B156" s="133"/>
      <c r="C156" s="124">
        <v>2</v>
      </c>
      <c r="D156" s="125" t="s">
        <v>181</v>
      </c>
      <c r="E156" s="126" t="s">
        <v>191</v>
      </c>
      <c r="F156" s="127" t="s">
        <v>59</v>
      </c>
      <c r="G156" s="127" t="s">
        <v>194</v>
      </c>
      <c r="H156" s="128"/>
      <c r="I156" s="128" t="s">
        <v>9</v>
      </c>
      <c r="J156" s="129"/>
      <c r="K156" s="131"/>
      <c r="M156"/>
      <c r="N156"/>
      <c r="O156"/>
      <c r="P156"/>
      <c r="Q156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</row>
    <row r="157" spans="1:256" ht="21" customHeight="1">
      <c r="A157" s="132"/>
      <c r="B157" s="133"/>
      <c r="C157" s="124">
        <v>3</v>
      </c>
      <c r="D157" s="125" t="s">
        <v>181</v>
      </c>
      <c r="E157" s="126" t="s">
        <v>34</v>
      </c>
      <c r="F157" s="127" t="s">
        <v>59</v>
      </c>
      <c r="G157" s="127" t="s">
        <v>190</v>
      </c>
      <c r="H157" s="128"/>
      <c r="I157" s="128" t="s">
        <v>24</v>
      </c>
      <c r="J157" s="129"/>
      <c r="K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</row>
    <row r="158" spans="1:256" ht="21" customHeight="1">
      <c r="A158" s="132"/>
      <c r="B158" s="133"/>
      <c r="C158" s="124">
        <v>4</v>
      </c>
      <c r="D158" s="125" t="s">
        <v>181</v>
      </c>
      <c r="E158" s="126" t="s">
        <v>192</v>
      </c>
      <c r="F158" s="127" t="s">
        <v>59</v>
      </c>
      <c r="G158" s="127" t="s">
        <v>195</v>
      </c>
      <c r="H158" s="128"/>
      <c r="I158" s="128" t="s">
        <v>24</v>
      </c>
      <c r="J158" s="129"/>
      <c r="K158" s="131"/>
      <c r="M158"/>
      <c r="N158"/>
      <c r="O158"/>
      <c r="P158"/>
      <c r="Q158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</row>
    <row r="159" spans="1:256" ht="21" customHeight="1">
      <c r="A159" s="134"/>
      <c r="B159" s="135"/>
      <c r="C159" s="136">
        <v>5</v>
      </c>
      <c r="D159" s="137" t="s">
        <v>0</v>
      </c>
      <c r="E159" s="138" t="s">
        <v>29</v>
      </c>
      <c r="F159" s="139" t="s">
        <v>59</v>
      </c>
      <c r="G159" s="139" t="s">
        <v>37</v>
      </c>
      <c r="H159" s="140"/>
      <c r="I159" s="140" t="s">
        <v>33</v>
      </c>
      <c r="J159" s="129"/>
      <c r="K159" s="131"/>
      <c r="M159"/>
      <c r="N159"/>
      <c r="O159"/>
      <c r="P159"/>
      <c r="Q159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</row>
    <row r="160" spans="1:256" ht="21" customHeight="1">
      <c r="A160" s="134"/>
      <c r="B160" s="135"/>
      <c r="C160" s="136">
        <v>6</v>
      </c>
      <c r="D160" s="137" t="s">
        <v>0</v>
      </c>
      <c r="E160" s="138" t="s">
        <v>41</v>
      </c>
      <c r="F160" s="139" t="s">
        <v>59</v>
      </c>
      <c r="G160" s="139" t="s">
        <v>45</v>
      </c>
      <c r="H160" s="140"/>
      <c r="I160" s="140" t="s">
        <v>33</v>
      </c>
      <c r="J160" s="129"/>
      <c r="K160" s="131"/>
      <c r="M160"/>
      <c r="N160"/>
      <c r="O160"/>
      <c r="P160"/>
      <c r="Q160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</row>
    <row r="161" spans="1:256" ht="21" customHeight="1">
      <c r="A161" s="134"/>
      <c r="B161" s="135"/>
      <c r="C161" s="136">
        <v>7</v>
      </c>
      <c r="D161" s="137" t="s">
        <v>0</v>
      </c>
      <c r="E161" s="138" t="s">
        <v>30</v>
      </c>
      <c r="F161" s="139" t="s">
        <v>59</v>
      </c>
      <c r="G161" s="139" t="s">
        <v>38</v>
      </c>
      <c r="H161" s="140"/>
      <c r="I161" s="140" t="s">
        <v>34</v>
      </c>
      <c r="J161" s="129"/>
      <c r="K161" s="131"/>
      <c r="M161"/>
      <c r="N161"/>
      <c r="O161"/>
      <c r="P161"/>
      <c r="Q16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</row>
    <row r="162" spans="1:256" ht="21" customHeight="1">
      <c r="A162" s="134"/>
      <c r="B162" s="135"/>
      <c r="C162" s="136">
        <v>8</v>
      </c>
      <c r="D162" s="137" t="s">
        <v>0</v>
      </c>
      <c r="E162" s="138" t="s">
        <v>42</v>
      </c>
      <c r="F162" s="139" t="s">
        <v>59</v>
      </c>
      <c r="G162" s="139" t="s">
        <v>46</v>
      </c>
      <c r="H162" s="140"/>
      <c r="I162" s="140" t="s">
        <v>34</v>
      </c>
      <c r="J162" s="129"/>
      <c r="K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</row>
    <row r="163" spans="1:256" ht="21" customHeight="1">
      <c r="A163" s="141"/>
      <c r="B163" s="142"/>
      <c r="C163" s="155">
        <v>9</v>
      </c>
      <c r="D163" s="156" t="s">
        <v>230</v>
      </c>
      <c r="E163" s="178" t="s">
        <v>178</v>
      </c>
      <c r="F163" s="158" t="s">
        <v>59</v>
      </c>
      <c r="G163" s="158"/>
      <c r="H163" s="159"/>
      <c r="I163" s="159"/>
      <c r="J163" s="129"/>
      <c r="K163" s="131"/>
      <c r="M163"/>
      <c r="N163"/>
      <c r="O163"/>
      <c r="P163"/>
      <c r="Q163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</row>
    <row r="164" spans="1:256" ht="21" customHeight="1">
      <c r="A164" s="148"/>
      <c r="B164" s="149"/>
      <c r="C164" s="160">
        <v>10</v>
      </c>
      <c r="D164" s="161" t="s">
        <v>235</v>
      </c>
      <c r="E164" s="179" t="s">
        <v>178</v>
      </c>
      <c r="F164" s="163" t="s">
        <v>59</v>
      </c>
      <c r="G164" s="163"/>
      <c r="H164" s="164"/>
      <c r="I164" s="164"/>
      <c r="J164" s="129"/>
      <c r="K164" s="131"/>
      <c r="M164"/>
      <c r="N164"/>
      <c r="O164"/>
      <c r="P164"/>
      <c r="Q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</row>
    <row r="165" spans="1:256" ht="21" customHeight="1">
      <c r="A165" s="180"/>
      <c r="B165" s="181"/>
      <c r="C165" s="152"/>
      <c r="D165" s="152"/>
      <c r="E165" s="151"/>
      <c r="F165" s="152"/>
      <c r="G165" s="151"/>
      <c r="H165" s="152"/>
      <c r="I165" s="152"/>
      <c r="J165" s="131"/>
      <c r="K165" s="131"/>
      <c r="M165"/>
      <c r="N165"/>
      <c r="O165"/>
      <c r="P165"/>
      <c r="Q165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</row>
    <row r="166" spans="1:256" ht="21" customHeight="1">
      <c r="A166" s="182" t="s">
        <v>82</v>
      </c>
      <c r="B166" s="123">
        <v>16</v>
      </c>
      <c r="C166" s="136">
        <v>1</v>
      </c>
      <c r="D166" s="137" t="s">
        <v>0</v>
      </c>
      <c r="E166" s="138" t="s">
        <v>31</v>
      </c>
      <c r="F166" s="139" t="s">
        <v>59</v>
      </c>
      <c r="G166" s="139" t="s">
        <v>39</v>
      </c>
      <c r="H166" s="140"/>
      <c r="I166" s="140" t="s">
        <v>35</v>
      </c>
      <c r="J166" s="129"/>
      <c r="K166" s="131"/>
      <c r="M166"/>
      <c r="N166"/>
      <c r="O166"/>
      <c r="P166"/>
      <c r="Q166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</row>
    <row r="167" spans="1:256" ht="21" customHeight="1">
      <c r="A167" s="132"/>
      <c r="B167" s="133"/>
      <c r="C167" s="136">
        <v>2</v>
      </c>
      <c r="D167" s="137" t="s">
        <v>0</v>
      </c>
      <c r="E167" s="138" t="s">
        <v>43</v>
      </c>
      <c r="F167" s="139" t="s">
        <v>59</v>
      </c>
      <c r="G167" s="139" t="s">
        <v>47</v>
      </c>
      <c r="H167" s="140"/>
      <c r="I167" s="140" t="s">
        <v>35</v>
      </c>
      <c r="J167" s="129"/>
      <c r="K167" s="131"/>
      <c r="M167"/>
      <c r="N167"/>
      <c r="O167"/>
      <c r="P167"/>
      <c r="Q167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</row>
    <row r="168" spans="1:256" ht="21" customHeight="1">
      <c r="A168" s="132"/>
      <c r="B168" s="133"/>
      <c r="C168" s="136">
        <v>3</v>
      </c>
      <c r="D168" s="137" t="s">
        <v>0</v>
      </c>
      <c r="E168" s="138" t="s">
        <v>32</v>
      </c>
      <c r="F168" s="139" t="s">
        <v>59</v>
      </c>
      <c r="G168" s="139" t="s">
        <v>40</v>
      </c>
      <c r="H168" s="140"/>
      <c r="I168" s="140" t="s">
        <v>36</v>
      </c>
      <c r="J168" s="129"/>
      <c r="K168" s="131"/>
      <c r="M168"/>
      <c r="N168"/>
      <c r="O168"/>
      <c r="P168"/>
      <c r="Q168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</row>
    <row r="169" spans="1:256" ht="21" customHeight="1">
      <c r="A169" s="132"/>
      <c r="B169" s="133"/>
      <c r="C169" s="136">
        <v>4</v>
      </c>
      <c r="D169" s="137" t="s">
        <v>0</v>
      </c>
      <c r="E169" s="138" t="s">
        <v>44</v>
      </c>
      <c r="F169" s="139" t="s">
        <v>59</v>
      </c>
      <c r="G169" s="139" t="s">
        <v>48</v>
      </c>
      <c r="H169" s="140"/>
      <c r="I169" s="140" t="s">
        <v>36</v>
      </c>
      <c r="J169" s="129"/>
      <c r="K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</row>
    <row r="170" spans="1:256" ht="21" customHeight="1">
      <c r="A170" s="134"/>
      <c r="B170" s="135"/>
      <c r="C170" s="136">
        <v>5</v>
      </c>
      <c r="D170" s="137" t="s">
        <v>0</v>
      </c>
      <c r="E170" s="138" t="s">
        <v>17</v>
      </c>
      <c r="F170" s="139" t="s">
        <v>59</v>
      </c>
      <c r="G170" s="139" t="s">
        <v>9</v>
      </c>
      <c r="H170" s="140"/>
      <c r="I170" s="140" t="s">
        <v>5</v>
      </c>
      <c r="J170" s="129"/>
      <c r="K170" s="131"/>
      <c r="M170"/>
      <c r="N170"/>
      <c r="O170"/>
      <c r="P170"/>
      <c r="Q170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</row>
    <row r="171" spans="1:256" ht="21" customHeight="1">
      <c r="A171" s="134"/>
      <c r="B171" s="135"/>
      <c r="C171" s="136">
        <v>6</v>
      </c>
      <c r="D171" s="137" t="s">
        <v>0</v>
      </c>
      <c r="E171" s="138" t="s">
        <v>13</v>
      </c>
      <c r="F171" s="139" t="s">
        <v>59</v>
      </c>
      <c r="G171" s="139" t="s">
        <v>21</v>
      </c>
      <c r="H171" s="140"/>
      <c r="I171" s="140" t="s">
        <v>5</v>
      </c>
      <c r="J171" s="129"/>
      <c r="K171" s="131"/>
      <c r="M171"/>
      <c r="N171"/>
      <c r="O171"/>
      <c r="P171"/>
      <c r="Q17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</row>
    <row r="172" spans="1:256" ht="21" customHeight="1">
      <c r="A172" s="134"/>
      <c r="B172" s="135"/>
      <c r="C172" s="136">
        <v>7</v>
      </c>
      <c r="D172" s="137" t="s">
        <v>0</v>
      </c>
      <c r="E172" s="138" t="s">
        <v>18</v>
      </c>
      <c r="F172" s="139" t="s">
        <v>59</v>
      </c>
      <c r="G172" s="139" t="s">
        <v>10</v>
      </c>
      <c r="H172" s="140"/>
      <c r="I172" s="140" t="s">
        <v>6</v>
      </c>
      <c r="J172" s="129"/>
      <c r="K172" s="131"/>
      <c r="M172"/>
      <c r="N172"/>
      <c r="O172"/>
      <c r="P172"/>
      <c r="Q172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</row>
    <row r="173" spans="1:256" ht="21" customHeight="1">
      <c r="A173" s="134"/>
      <c r="B173" s="135"/>
      <c r="C173" s="136">
        <v>8</v>
      </c>
      <c r="D173" s="137" t="s">
        <v>0</v>
      </c>
      <c r="E173" s="138" t="s">
        <v>241</v>
      </c>
      <c r="F173" s="139" t="s">
        <v>59</v>
      </c>
      <c r="G173" s="139" t="s">
        <v>22</v>
      </c>
      <c r="H173" s="140"/>
      <c r="I173" s="140" t="s">
        <v>6</v>
      </c>
      <c r="J173" s="129"/>
      <c r="K173" s="131"/>
      <c r="M173"/>
      <c r="N173"/>
      <c r="O173"/>
      <c r="P173"/>
      <c r="Q173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</row>
    <row r="174" spans="1:256" ht="21" customHeight="1">
      <c r="A174" s="141"/>
      <c r="B174" s="142"/>
      <c r="C174" s="143">
        <v>9</v>
      </c>
      <c r="D174" s="144" t="s">
        <v>242</v>
      </c>
      <c r="E174" s="145"/>
      <c r="F174" s="146"/>
      <c r="G174" s="146"/>
      <c r="H174" s="147"/>
      <c r="I174" s="147"/>
      <c r="J174" s="129"/>
      <c r="K174" s="131"/>
      <c r="M174"/>
      <c r="N174"/>
      <c r="O174"/>
      <c r="P174"/>
      <c r="Q17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</row>
    <row r="175" spans="1:256" ht="21" customHeight="1">
      <c r="A175" s="148"/>
      <c r="B175" s="149"/>
      <c r="C175" s="143">
        <v>10</v>
      </c>
      <c r="D175" s="144" t="s">
        <v>242</v>
      </c>
      <c r="E175" s="145"/>
      <c r="F175" s="146"/>
      <c r="G175" s="146"/>
      <c r="H175" s="147"/>
      <c r="I175" s="147"/>
      <c r="J175" s="129"/>
      <c r="K175" s="131"/>
      <c r="M175"/>
      <c r="N175"/>
      <c r="O175"/>
      <c r="P175"/>
      <c r="Q175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</row>
    <row r="176" spans="1:256" ht="21" customHeight="1">
      <c r="A176" s="180"/>
      <c r="B176" s="181"/>
      <c r="C176" s="152"/>
      <c r="D176" s="152"/>
      <c r="E176" s="151"/>
      <c r="F176" s="152"/>
      <c r="G176" s="151"/>
      <c r="H176" s="152"/>
      <c r="I176" s="152"/>
      <c r="J176" s="131"/>
      <c r="K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</row>
    <row r="177" spans="1:256" ht="21" customHeight="1">
      <c r="A177" s="182" t="s">
        <v>83</v>
      </c>
      <c r="B177" s="123">
        <v>17</v>
      </c>
      <c r="C177" s="136">
        <v>1</v>
      </c>
      <c r="D177" s="137" t="s">
        <v>0</v>
      </c>
      <c r="E177" s="138" t="s">
        <v>19</v>
      </c>
      <c r="F177" s="139" t="s">
        <v>59</v>
      </c>
      <c r="G177" s="139" t="s">
        <v>11</v>
      </c>
      <c r="H177" s="140"/>
      <c r="I177" s="140" t="s">
        <v>7</v>
      </c>
      <c r="J177" s="129"/>
      <c r="K177" s="131"/>
      <c r="M177"/>
      <c r="N177"/>
      <c r="O177"/>
      <c r="P177"/>
      <c r="Q177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</row>
    <row r="178" spans="1:256" ht="21" customHeight="1">
      <c r="A178" s="132"/>
      <c r="B178" s="133"/>
      <c r="C178" s="136">
        <v>2</v>
      </c>
      <c r="D178" s="137" t="s">
        <v>0</v>
      </c>
      <c r="E178" s="138" t="s">
        <v>15</v>
      </c>
      <c r="F178" s="139" t="s">
        <v>59</v>
      </c>
      <c r="G178" s="139" t="s">
        <v>23</v>
      </c>
      <c r="H178" s="140"/>
      <c r="I178" s="140" t="s">
        <v>7</v>
      </c>
      <c r="J178" s="129"/>
      <c r="K178" s="131"/>
      <c r="M178"/>
      <c r="N178"/>
      <c r="O178"/>
      <c r="P178"/>
      <c r="Q178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</row>
    <row r="179" spans="1:256" ht="21" customHeight="1">
      <c r="A179" s="132"/>
      <c r="B179" s="133"/>
      <c r="C179" s="136">
        <v>3</v>
      </c>
      <c r="D179" s="137" t="s">
        <v>0</v>
      </c>
      <c r="E179" s="138" t="s">
        <v>20</v>
      </c>
      <c r="F179" s="139" t="s">
        <v>59</v>
      </c>
      <c r="G179" s="139" t="s">
        <v>12</v>
      </c>
      <c r="H179" s="140"/>
      <c r="I179" s="140" t="s">
        <v>8</v>
      </c>
      <c r="J179" s="129"/>
      <c r="K179" s="131"/>
      <c r="M179"/>
      <c r="N179"/>
      <c r="O179"/>
      <c r="P179"/>
      <c r="Q179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</row>
    <row r="180" spans="1:256" ht="21" customHeight="1">
      <c r="A180" s="132"/>
      <c r="B180" s="133"/>
      <c r="C180" s="136">
        <v>4</v>
      </c>
      <c r="D180" s="137" t="s">
        <v>0</v>
      </c>
      <c r="E180" s="138" t="s">
        <v>16</v>
      </c>
      <c r="F180" s="139" t="s">
        <v>59</v>
      </c>
      <c r="G180" s="139" t="s">
        <v>24</v>
      </c>
      <c r="H180" s="140"/>
      <c r="I180" s="140" t="s">
        <v>8</v>
      </c>
      <c r="J180" s="129"/>
      <c r="K180" s="131"/>
      <c r="M180"/>
      <c r="N180"/>
      <c r="O180"/>
      <c r="P180"/>
      <c r="Q180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</row>
    <row r="181" spans="1:256" ht="21" customHeight="1">
      <c r="A181" s="134"/>
      <c r="B181" s="135"/>
      <c r="C181" s="136">
        <v>5</v>
      </c>
      <c r="D181" s="137" t="s">
        <v>0</v>
      </c>
      <c r="E181" s="138" t="s">
        <v>41</v>
      </c>
      <c r="F181" s="139" t="s">
        <v>59</v>
      </c>
      <c r="G181" s="139" t="s">
        <v>33</v>
      </c>
      <c r="H181" s="140"/>
      <c r="I181" s="140" t="s">
        <v>29</v>
      </c>
      <c r="J181" s="129"/>
      <c r="K181" s="131"/>
      <c r="M181"/>
      <c r="N181"/>
      <c r="O181"/>
      <c r="P181"/>
      <c r="Q18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</row>
    <row r="182" spans="1:256" ht="21" customHeight="1">
      <c r="A182" s="134"/>
      <c r="B182" s="135"/>
      <c r="C182" s="136">
        <v>6</v>
      </c>
      <c r="D182" s="137" t="s">
        <v>0</v>
      </c>
      <c r="E182" s="138" t="s">
        <v>37</v>
      </c>
      <c r="F182" s="139" t="s">
        <v>59</v>
      </c>
      <c r="G182" s="139" t="s">
        <v>45</v>
      </c>
      <c r="H182" s="140"/>
      <c r="I182" s="140" t="s">
        <v>29</v>
      </c>
      <c r="J182" s="129"/>
      <c r="K182" s="131"/>
      <c r="M182"/>
      <c r="N182"/>
      <c r="O182"/>
      <c r="P182"/>
      <c r="Q182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</row>
    <row r="183" spans="1:256" ht="21" customHeight="1">
      <c r="A183" s="134"/>
      <c r="B183" s="135"/>
      <c r="C183" s="136">
        <v>7</v>
      </c>
      <c r="D183" s="137" t="s">
        <v>0</v>
      </c>
      <c r="E183" s="138" t="s">
        <v>42</v>
      </c>
      <c r="F183" s="139" t="s">
        <v>59</v>
      </c>
      <c r="G183" s="139" t="s">
        <v>34</v>
      </c>
      <c r="H183" s="140"/>
      <c r="I183" s="140" t="s">
        <v>30</v>
      </c>
      <c r="J183" s="129"/>
      <c r="K183" s="131"/>
      <c r="M183"/>
      <c r="N183"/>
      <c r="O183"/>
      <c r="P183"/>
      <c r="Q183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</row>
    <row r="184" spans="1:256" ht="21" customHeight="1">
      <c r="A184" s="134"/>
      <c r="B184" s="135"/>
      <c r="C184" s="136">
        <v>8</v>
      </c>
      <c r="D184" s="137" t="s">
        <v>0</v>
      </c>
      <c r="E184" s="138" t="s">
        <v>38</v>
      </c>
      <c r="F184" s="139" t="s">
        <v>59</v>
      </c>
      <c r="G184" s="139" t="s">
        <v>46</v>
      </c>
      <c r="H184" s="140"/>
      <c r="I184" s="140" t="s">
        <v>30</v>
      </c>
      <c r="J184" s="129"/>
      <c r="K184" s="131"/>
      <c r="M184"/>
      <c r="N184"/>
      <c r="O184"/>
      <c r="P184"/>
      <c r="Q18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</row>
    <row r="185" spans="1:256" ht="21" customHeight="1">
      <c r="A185" s="141"/>
      <c r="B185" s="142"/>
      <c r="C185" s="143">
        <v>9</v>
      </c>
      <c r="D185" s="144" t="s">
        <v>242</v>
      </c>
      <c r="E185" s="145"/>
      <c r="F185" s="146"/>
      <c r="G185" s="146"/>
      <c r="H185" s="147"/>
      <c r="I185" s="147"/>
      <c r="J185" s="129"/>
      <c r="K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</row>
    <row r="186" spans="1:256" ht="21" customHeight="1">
      <c r="A186" s="148"/>
      <c r="B186" s="149"/>
      <c r="C186" s="143">
        <v>10</v>
      </c>
      <c r="D186" s="144" t="s">
        <v>242</v>
      </c>
      <c r="E186" s="145"/>
      <c r="F186" s="146"/>
      <c r="G186" s="146"/>
      <c r="H186" s="147"/>
      <c r="I186" s="147"/>
      <c r="J186" s="129"/>
      <c r="K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</row>
    <row r="187" spans="1:256" ht="18.95" customHeight="1">
      <c r="A187" s="183"/>
      <c r="B187" s="184"/>
      <c r="C187" s="131"/>
      <c r="D187" s="131"/>
      <c r="F187" s="131"/>
      <c r="H187" s="131"/>
      <c r="I187" s="131"/>
      <c r="J187" s="131"/>
      <c r="K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</row>
    <row r="188" spans="1:256" ht="18.95" customHeight="1">
      <c r="A188" s="182" t="s">
        <v>84</v>
      </c>
      <c r="B188" s="123">
        <v>18</v>
      </c>
      <c r="C188" s="143">
        <v>1</v>
      </c>
      <c r="D188" s="144" t="s">
        <v>242</v>
      </c>
      <c r="E188" s="145"/>
      <c r="F188" s="146"/>
      <c r="G188" s="146"/>
      <c r="H188" s="147"/>
      <c r="I188" s="147"/>
      <c r="J188" s="131"/>
      <c r="K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</row>
    <row r="189" spans="1:256" ht="18.95" customHeight="1">
      <c r="A189" s="132"/>
      <c r="B189" s="133"/>
      <c r="C189" s="143">
        <v>2</v>
      </c>
      <c r="D189" s="144" t="s">
        <v>242</v>
      </c>
      <c r="E189" s="145"/>
      <c r="F189" s="146"/>
      <c r="G189" s="146"/>
      <c r="H189" s="147"/>
      <c r="I189" s="147"/>
      <c r="J189" s="131"/>
      <c r="K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</row>
    <row r="190" spans="1:256" ht="18.95" customHeight="1">
      <c r="A190" s="132"/>
      <c r="B190" s="133"/>
      <c r="C190" s="143">
        <v>3</v>
      </c>
      <c r="D190" s="144" t="s">
        <v>242</v>
      </c>
      <c r="E190" s="145"/>
      <c r="F190" s="146"/>
      <c r="G190" s="146"/>
      <c r="H190" s="147"/>
      <c r="I190" s="147"/>
      <c r="J190" s="131"/>
      <c r="K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</row>
    <row r="191" spans="1:256" ht="18.95" customHeight="1">
      <c r="A191" s="132"/>
      <c r="B191" s="133"/>
      <c r="C191" s="143">
        <v>4</v>
      </c>
      <c r="D191" s="144" t="s">
        <v>242</v>
      </c>
      <c r="E191" s="145"/>
      <c r="F191" s="146"/>
      <c r="G191" s="146"/>
      <c r="H191" s="147"/>
      <c r="I191" s="147"/>
      <c r="J191" s="131"/>
      <c r="K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</row>
    <row r="192" spans="1:256" ht="18.95" customHeight="1">
      <c r="A192" s="134"/>
      <c r="B192" s="135"/>
      <c r="C192" s="136">
        <v>5</v>
      </c>
      <c r="D192" s="137" t="s">
        <v>0</v>
      </c>
      <c r="E192" s="138" t="s">
        <v>43</v>
      </c>
      <c r="F192" s="139" t="s">
        <v>59</v>
      </c>
      <c r="G192" s="139" t="s">
        <v>35</v>
      </c>
      <c r="H192" s="140"/>
      <c r="I192" s="140" t="s">
        <v>31</v>
      </c>
      <c r="J192" s="131"/>
      <c r="K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</row>
    <row r="193" spans="1:256" ht="18.95" customHeight="1">
      <c r="A193" s="134"/>
      <c r="B193" s="135"/>
      <c r="C193" s="136">
        <v>6</v>
      </c>
      <c r="D193" s="137" t="s">
        <v>0</v>
      </c>
      <c r="E193" s="138" t="s">
        <v>39</v>
      </c>
      <c r="F193" s="139" t="s">
        <v>59</v>
      </c>
      <c r="G193" s="139" t="s">
        <v>47</v>
      </c>
      <c r="H193" s="140"/>
      <c r="I193" s="140" t="s">
        <v>31</v>
      </c>
      <c r="J193" s="131"/>
      <c r="K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</row>
    <row r="194" spans="1:256" ht="18.95" customHeight="1">
      <c r="A194" s="134"/>
      <c r="B194" s="135"/>
      <c r="C194" s="136">
        <v>7</v>
      </c>
      <c r="D194" s="137" t="s">
        <v>0</v>
      </c>
      <c r="E194" s="138" t="s">
        <v>44</v>
      </c>
      <c r="F194" s="139" t="s">
        <v>59</v>
      </c>
      <c r="G194" s="139" t="s">
        <v>36</v>
      </c>
      <c r="H194" s="140"/>
      <c r="I194" s="140" t="s">
        <v>32</v>
      </c>
      <c r="J194" s="131"/>
      <c r="K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</row>
    <row r="195" spans="1:256" ht="18.95" customHeight="1">
      <c r="A195" s="134"/>
      <c r="B195" s="135"/>
      <c r="C195" s="136">
        <v>8</v>
      </c>
      <c r="D195" s="137" t="s">
        <v>0</v>
      </c>
      <c r="E195" s="138" t="s">
        <v>40</v>
      </c>
      <c r="F195" s="139" t="s">
        <v>59</v>
      </c>
      <c r="G195" s="139" t="s">
        <v>48</v>
      </c>
      <c r="H195" s="140"/>
      <c r="I195" s="140" t="s">
        <v>32</v>
      </c>
      <c r="J195" s="131"/>
      <c r="K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</row>
    <row r="196" spans="1:256" ht="18.95" customHeight="1">
      <c r="A196" s="141"/>
      <c r="B196" s="142"/>
      <c r="C196" s="143">
        <v>9</v>
      </c>
      <c r="D196" s="144" t="s">
        <v>242</v>
      </c>
      <c r="E196" s="145"/>
      <c r="F196" s="146"/>
      <c r="G196" s="146"/>
      <c r="H196" s="147"/>
      <c r="I196" s="147"/>
      <c r="J196" s="131"/>
      <c r="K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</row>
    <row r="197" spans="1:256" ht="18.95" customHeight="1">
      <c r="A197" s="148"/>
      <c r="B197" s="149"/>
      <c r="C197" s="143">
        <v>10</v>
      </c>
      <c r="D197" s="144" t="s">
        <v>242</v>
      </c>
      <c r="E197" s="145"/>
      <c r="F197" s="146"/>
      <c r="G197" s="146"/>
      <c r="H197" s="147"/>
      <c r="I197" s="147"/>
      <c r="J197" s="131"/>
      <c r="K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</row>
    <row r="198" spans="1:256" ht="18.95" customHeight="1">
      <c r="A198" s="183"/>
      <c r="B198" s="184"/>
      <c r="C198" s="131"/>
      <c r="D198" s="131"/>
      <c r="F198" s="131"/>
      <c r="H198" s="131"/>
      <c r="I198" s="131"/>
      <c r="J198" s="131"/>
      <c r="K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</row>
    <row r="199" spans="1:256" ht="18.95" customHeight="1">
      <c r="A199" s="183"/>
      <c r="B199" s="184"/>
      <c r="C199" s="131"/>
      <c r="D199" s="131"/>
      <c r="F199" s="131"/>
      <c r="H199" s="131"/>
      <c r="I199" s="131"/>
      <c r="J199" s="131"/>
      <c r="K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</row>
    <row r="200" spans="1:256" ht="18.95" customHeight="1">
      <c r="A200" s="183"/>
      <c r="B200" s="184"/>
      <c r="C200" s="131"/>
      <c r="D200" s="131"/>
      <c r="F200" s="131"/>
      <c r="H200" s="131"/>
      <c r="I200" s="131"/>
      <c r="J200" s="131"/>
      <c r="K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</row>
    <row r="201" spans="1:256" ht="18.95" customHeight="1">
      <c r="A201" s="183"/>
      <c r="B201" s="184"/>
      <c r="C201" s="131"/>
      <c r="D201" s="131"/>
      <c r="F201" s="131"/>
      <c r="H201" s="131"/>
      <c r="I201" s="131"/>
      <c r="J201" s="131"/>
      <c r="K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</row>
    <row r="202" spans="1:256" ht="18.95" customHeight="1">
      <c r="A202" s="183"/>
      <c r="B202" s="184"/>
      <c r="C202" s="131"/>
      <c r="D202" s="131"/>
      <c r="F202" s="131"/>
      <c r="H202" s="131"/>
      <c r="I202" s="131"/>
      <c r="J202" s="131"/>
      <c r="K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</row>
    <row r="203" spans="1:256" ht="18.95" customHeight="1">
      <c r="A203" s="183"/>
      <c r="B203" s="184"/>
      <c r="C203" s="131"/>
      <c r="D203" s="131"/>
      <c r="F203" s="131"/>
      <c r="H203" s="131"/>
      <c r="I203" s="131"/>
      <c r="J203" s="131"/>
      <c r="K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</row>
    <row r="204" spans="1:256" ht="18.95" customHeight="1">
      <c r="A204" s="183"/>
      <c r="B204" s="184"/>
      <c r="C204" s="131"/>
      <c r="D204" s="131"/>
      <c r="F204" s="131"/>
      <c r="H204" s="131"/>
      <c r="I204" s="131"/>
      <c r="J204" s="131"/>
      <c r="K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</row>
    <row r="205" spans="1:256" ht="18.95" customHeight="1">
      <c r="A205" s="183"/>
      <c r="B205" s="184"/>
      <c r="C205" s="131"/>
      <c r="D205" s="131"/>
      <c r="F205" s="131"/>
      <c r="H205" s="131"/>
      <c r="I205" s="131"/>
      <c r="J205" s="131"/>
      <c r="K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</row>
    <row r="206" spans="1:256" ht="18.95" customHeight="1">
      <c r="A206" s="183"/>
      <c r="B206" s="184"/>
      <c r="C206" s="131"/>
      <c r="D206" s="131"/>
      <c r="F206" s="131"/>
      <c r="H206" s="131"/>
      <c r="I206" s="131"/>
      <c r="J206" s="131"/>
      <c r="K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</row>
    <row r="207" spans="1:256" ht="18.95" customHeight="1">
      <c r="A207" s="183"/>
      <c r="B207" s="184"/>
      <c r="C207" s="131"/>
      <c r="D207" s="131"/>
      <c r="F207" s="131"/>
      <c r="H207" s="131"/>
      <c r="I207" s="131"/>
      <c r="J207" s="131"/>
      <c r="K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</row>
    <row r="208" spans="1:256" ht="18.95" customHeight="1">
      <c r="A208" s="183"/>
      <c r="B208" s="184"/>
      <c r="C208" s="131"/>
      <c r="D208" s="131"/>
      <c r="F208" s="131"/>
      <c r="H208" s="131"/>
      <c r="I208" s="131"/>
      <c r="J208" s="131"/>
      <c r="K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</row>
    <row r="209" spans="1:256" ht="18.95" customHeight="1">
      <c r="A209" s="183"/>
      <c r="B209" s="184"/>
      <c r="C209" s="131"/>
      <c r="D209" s="131"/>
      <c r="F209" s="131"/>
      <c r="H209" s="131"/>
      <c r="I209" s="131"/>
      <c r="J209" s="131"/>
      <c r="K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</row>
    <row r="210" spans="1:256" ht="18.95" customHeight="1">
      <c r="A210" s="183"/>
      <c r="B210" s="184"/>
      <c r="C210" s="131"/>
      <c r="D210" s="131"/>
      <c r="F210" s="131"/>
      <c r="H210" s="131"/>
      <c r="I210" s="131"/>
      <c r="J210" s="131"/>
      <c r="K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</row>
    <row r="211" spans="1:256" ht="18.95" customHeight="1">
      <c r="A211" s="183"/>
      <c r="B211" s="184"/>
      <c r="C211" s="131"/>
      <c r="D211" s="131"/>
      <c r="F211" s="131"/>
      <c r="H211" s="131"/>
      <c r="I211" s="131"/>
      <c r="J211" s="131"/>
      <c r="K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</row>
    <row r="212" spans="1:256" ht="18.95" customHeight="1">
      <c r="A212" s="183"/>
      <c r="B212" s="184"/>
      <c r="C212" s="131"/>
      <c r="D212" s="131"/>
      <c r="F212" s="131"/>
      <c r="H212" s="131"/>
      <c r="I212" s="131"/>
      <c r="J212" s="131"/>
      <c r="K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</row>
    <row r="213" spans="1:256" ht="18.95" customHeight="1">
      <c r="A213" s="183"/>
      <c r="B213" s="184"/>
      <c r="C213" s="131"/>
      <c r="D213" s="131"/>
      <c r="F213" s="131"/>
      <c r="H213" s="131"/>
      <c r="I213" s="131"/>
      <c r="J213" s="131"/>
      <c r="K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</row>
    <row r="214" spans="1:256" ht="18.95" customHeight="1">
      <c r="A214" s="183"/>
      <c r="B214" s="184"/>
      <c r="C214" s="131"/>
      <c r="D214" s="131"/>
      <c r="F214" s="131"/>
      <c r="H214" s="131"/>
      <c r="I214" s="131"/>
      <c r="J214" s="131"/>
      <c r="K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</row>
    <row r="215" spans="1:256" ht="18.95" customHeight="1">
      <c r="A215" s="183"/>
      <c r="B215" s="184"/>
      <c r="C215" s="131"/>
      <c r="D215" s="131"/>
      <c r="F215" s="131"/>
      <c r="H215" s="131"/>
      <c r="I215" s="131"/>
      <c r="J215" s="131"/>
      <c r="K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</row>
    <row r="216" spans="1:256" ht="18.95" customHeight="1">
      <c r="A216" s="183"/>
      <c r="B216" s="184"/>
      <c r="C216" s="131"/>
      <c r="D216" s="131"/>
      <c r="F216" s="131"/>
      <c r="H216" s="131"/>
      <c r="I216" s="131"/>
      <c r="J216" s="131"/>
      <c r="K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</row>
    <row r="217" spans="1:256" ht="18.95" customHeight="1">
      <c r="A217" s="183"/>
      <c r="B217" s="184"/>
      <c r="C217" s="131"/>
      <c r="D217" s="131"/>
      <c r="F217" s="131"/>
      <c r="H217" s="131"/>
      <c r="I217" s="131"/>
      <c r="J217" s="131"/>
      <c r="K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</row>
    <row r="218" spans="1:256" ht="18.95" customHeight="1">
      <c r="A218" s="183"/>
      <c r="B218" s="184"/>
      <c r="C218" s="131"/>
      <c r="D218" s="131"/>
      <c r="F218" s="131"/>
      <c r="H218" s="131"/>
      <c r="I218" s="131"/>
      <c r="J218" s="131"/>
      <c r="K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</row>
    <row r="219" spans="1:256" ht="18.95" customHeight="1">
      <c r="A219" s="183"/>
      <c r="B219" s="184"/>
      <c r="C219" s="131"/>
      <c r="D219" s="131"/>
      <c r="F219" s="131"/>
      <c r="H219" s="131"/>
      <c r="I219" s="131"/>
      <c r="J219" s="131"/>
      <c r="K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</row>
    <row r="220" spans="1:256" ht="18.95" customHeight="1">
      <c r="A220" s="183"/>
      <c r="B220" s="184"/>
      <c r="C220" s="131"/>
      <c r="D220" s="131"/>
      <c r="F220" s="131"/>
      <c r="H220" s="131"/>
      <c r="I220" s="131"/>
      <c r="J220" s="131"/>
      <c r="K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</row>
    <row r="221" spans="1:256" ht="18.95" customHeight="1">
      <c r="A221" s="183"/>
      <c r="B221" s="184"/>
      <c r="C221" s="131"/>
      <c r="D221" s="131"/>
      <c r="F221" s="131"/>
      <c r="H221" s="131"/>
      <c r="I221" s="131"/>
      <c r="J221" s="131"/>
      <c r="K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</row>
    <row r="222" spans="1:256" ht="18.95" customHeight="1">
      <c r="A222" s="183"/>
      <c r="B222" s="184"/>
      <c r="C222" s="131"/>
      <c r="D222" s="131"/>
      <c r="F222" s="131"/>
      <c r="H222" s="131"/>
      <c r="I222" s="131"/>
      <c r="J222" s="131"/>
      <c r="K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</row>
    <row r="223" spans="1:256" ht="18.95" customHeight="1">
      <c r="A223" s="183"/>
      <c r="B223" s="184"/>
      <c r="C223" s="131"/>
      <c r="D223" s="131"/>
      <c r="F223" s="131"/>
      <c r="H223" s="131"/>
      <c r="I223" s="131"/>
      <c r="J223" s="131"/>
      <c r="K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</row>
    <row r="224" spans="1:256" ht="18.95" customHeight="1">
      <c r="A224" s="183"/>
      <c r="B224" s="184"/>
      <c r="C224" s="131"/>
      <c r="D224" s="131"/>
      <c r="F224" s="131"/>
      <c r="H224" s="131"/>
      <c r="I224" s="131"/>
      <c r="J224" s="131"/>
      <c r="K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</row>
    <row r="225" spans="1:256" ht="18.95" customHeight="1">
      <c r="A225" s="183"/>
      <c r="B225" s="184"/>
      <c r="C225" s="131"/>
      <c r="D225" s="131"/>
      <c r="F225" s="131"/>
      <c r="H225" s="131"/>
      <c r="I225" s="131"/>
      <c r="J225" s="131"/>
      <c r="K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</row>
    <row r="226" spans="1:256" ht="18.95" customHeight="1">
      <c r="A226" s="183"/>
      <c r="B226" s="184"/>
      <c r="C226" s="131"/>
      <c r="D226" s="131"/>
      <c r="F226" s="131"/>
      <c r="H226" s="131"/>
      <c r="I226" s="131"/>
      <c r="J226" s="131"/>
      <c r="K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</row>
    <row r="227" spans="1:256" ht="18.95" customHeight="1">
      <c r="A227" s="183"/>
      <c r="B227" s="184"/>
      <c r="C227" s="131"/>
      <c r="D227" s="131"/>
      <c r="F227" s="131"/>
      <c r="H227" s="131"/>
      <c r="I227" s="131"/>
      <c r="J227" s="131"/>
      <c r="K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</row>
    <row r="228" spans="1:256" ht="18.95" customHeight="1">
      <c r="A228" s="183"/>
      <c r="B228" s="184"/>
      <c r="C228" s="131"/>
      <c r="D228" s="131"/>
      <c r="F228" s="131"/>
      <c r="H228" s="131"/>
      <c r="I228" s="131"/>
      <c r="J228" s="131"/>
      <c r="K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</row>
    <row r="229" spans="1:256" ht="18.95" customHeight="1">
      <c r="A229" s="183"/>
      <c r="B229" s="184"/>
      <c r="C229" s="131"/>
      <c r="D229" s="131"/>
      <c r="F229" s="131"/>
      <c r="H229" s="131"/>
      <c r="I229" s="131"/>
      <c r="J229" s="131"/>
      <c r="K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</row>
    <row r="230" spans="1:256" ht="18.95" customHeight="1">
      <c r="A230" s="183"/>
      <c r="B230" s="184"/>
      <c r="C230" s="131"/>
      <c r="D230" s="131"/>
      <c r="F230" s="131"/>
      <c r="H230" s="131"/>
      <c r="I230" s="131"/>
      <c r="J230" s="131"/>
      <c r="K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</row>
    <row r="231" spans="1:256" ht="18.95" customHeight="1">
      <c r="A231" s="183"/>
      <c r="B231" s="184"/>
      <c r="C231" s="131"/>
      <c r="D231" s="131"/>
      <c r="F231" s="131"/>
      <c r="H231" s="131"/>
      <c r="I231" s="131"/>
      <c r="J231" s="131"/>
      <c r="K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</row>
    <row r="232" spans="1:256" ht="18.95" customHeight="1">
      <c r="A232" s="183"/>
      <c r="B232" s="184"/>
      <c r="C232" s="131"/>
      <c r="D232" s="131"/>
      <c r="F232" s="131"/>
      <c r="H232" s="131"/>
      <c r="I232" s="131"/>
      <c r="J232" s="131"/>
      <c r="K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</row>
    <row r="233" spans="1:256" ht="18.95" customHeight="1">
      <c r="A233" s="183"/>
      <c r="B233" s="184"/>
      <c r="C233" s="131"/>
      <c r="D233" s="131"/>
      <c r="F233" s="131"/>
      <c r="H233" s="131"/>
      <c r="I233" s="131"/>
      <c r="J233" s="131"/>
      <c r="K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</row>
    <row r="234" spans="1:256" ht="18.95" customHeight="1">
      <c r="A234" s="183"/>
      <c r="B234" s="184"/>
      <c r="C234" s="131"/>
      <c r="D234" s="131"/>
      <c r="F234" s="131"/>
      <c r="H234" s="131"/>
      <c r="I234" s="131"/>
      <c r="J234" s="131"/>
      <c r="K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</row>
    <row r="235" spans="1:256" ht="18.95" customHeight="1">
      <c r="A235" s="183"/>
      <c r="B235" s="184"/>
      <c r="C235" s="131"/>
      <c r="D235" s="131"/>
      <c r="F235" s="131"/>
      <c r="H235" s="131"/>
      <c r="I235" s="131"/>
      <c r="J235" s="131"/>
      <c r="K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</row>
    <row r="236" spans="1:256" ht="18.95" customHeight="1">
      <c r="A236" s="183"/>
      <c r="B236" s="184"/>
      <c r="C236" s="131"/>
      <c r="D236" s="131"/>
      <c r="F236" s="131"/>
      <c r="H236" s="131"/>
      <c r="I236" s="131"/>
      <c r="J236" s="131"/>
      <c r="K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</row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workbookViewId="0"/>
  </sheetViews>
  <sheetFormatPr baseColWidth="10" defaultRowHeight="18.95" customHeight="1"/>
  <cols>
    <col min="1" max="1" width="8.75" style="150" customWidth="1"/>
    <col min="2" max="2" width="5.375" style="186" customWidth="1"/>
    <col min="3" max="3" width="7.375" style="188" customWidth="1"/>
    <col min="4" max="4" width="11.875" style="188" customWidth="1"/>
    <col min="5" max="5" width="26.625" style="186" customWidth="1"/>
    <col min="6" max="6" width="2.625" style="186" customWidth="1"/>
    <col min="7" max="7" width="26.625" style="186" customWidth="1"/>
    <col min="8" max="8" width="2.5" style="186" customWidth="1"/>
    <col min="9" max="9" width="26.625" style="186" customWidth="1"/>
    <col min="10" max="10" width="0.5" style="188" customWidth="1"/>
    <col min="11" max="1019" width="11.875" style="188" customWidth="1"/>
    <col min="1020" max="1024" width="11.875" style="189" customWidth="1"/>
  </cols>
  <sheetData>
    <row r="1" spans="1:251" ht="21" customHeight="1">
      <c r="A1" s="182" t="s">
        <v>247</v>
      </c>
      <c r="B1" s="123">
        <v>1</v>
      </c>
      <c r="C1" s="124">
        <v>1</v>
      </c>
      <c r="D1" s="125" t="s">
        <v>181</v>
      </c>
      <c r="E1" s="126"/>
      <c r="F1" s="127" t="s">
        <v>59</v>
      </c>
      <c r="G1" s="127"/>
      <c r="H1" s="128"/>
      <c r="I1" s="128"/>
      <c r="J1" s="187"/>
    </row>
    <row r="2" spans="1:251" ht="21" customHeight="1">
      <c r="A2" s="132"/>
      <c r="B2" s="133"/>
      <c r="C2" s="124">
        <v>2</v>
      </c>
      <c r="D2" s="125" t="s">
        <v>181</v>
      </c>
      <c r="E2" s="126"/>
      <c r="F2" s="127" t="s">
        <v>59</v>
      </c>
      <c r="G2" s="127"/>
      <c r="H2" s="128"/>
      <c r="I2" s="128"/>
      <c r="J2" s="187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</row>
    <row r="3" spans="1:251" ht="21" customHeight="1">
      <c r="A3" s="132"/>
      <c r="B3" s="133"/>
      <c r="C3" s="124">
        <v>3</v>
      </c>
      <c r="D3" s="125" t="s">
        <v>181</v>
      </c>
      <c r="E3" s="126"/>
      <c r="F3" s="127" t="s">
        <v>59</v>
      </c>
      <c r="G3" s="127"/>
      <c r="H3" s="128"/>
      <c r="I3" s="128"/>
      <c r="J3" s="187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/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/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</row>
    <row r="4" spans="1:251" ht="21" customHeight="1">
      <c r="A4" s="132"/>
      <c r="B4" s="133"/>
      <c r="C4" s="124">
        <v>4</v>
      </c>
      <c r="D4" s="125" t="s">
        <v>181</v>
      </c>
      <c r="E4" s="126"/>
      <c r="F4" s="127" t="s">
        <v>59</v>
      </c>
      <c r="G4" s="127"/>
      <c r="H4" s="128"/>
      <c r="I4" s="128"/>
      <c r="J4" s="187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</row>
    <row r="5" spans="1:251" ht="21" customHeight="1">
      <c r="A5" s="134"/>
      <c r="B5" s="135"/>
      <c r="C5" s="136">
        <v>5</v>
      </c>
      <c r="D5" s="137" t="s">
        <v>0</v>
      </c>
      <c r="E5" s="138"/>
      <c r="F5" s="139" t="s">
        <v>59</v>
      </c>
      <c r="G5" s="139"/>
      <c r="H5" s="140"/>
      <c r="I5" s="140"/>
      <c r="J5" s="187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6"/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86"/>
      <c r="HE5" s="186"/>
      <c r="HF5" s="186"/>
      <c r="HG5" s="186"/>
      <c r="HH5" s="186"/>
      <c r="HI5" s="186"/>
      <c r="HJ5" s="186"/>
      <c r="HK5" s="186"/>
      <c r="HL5" s="186"/>
      <c r="HM5" s="186"/>
      <c r="HN5" s="186"/>
      <c r="HO5" s="186"/>
      <c r="HP5" s="186"/>
      <c r="HQ5" s="186"/>
      <c r="HR5" s="186"/>
      <c r="HS5" s="186"/>
      <c r="HT5" s="186"/>
      <c r="HU5" s="186"/>
      <c r="HV5" s="186"/>
      <c r="HW5" s="186"/>
      <c r="HX5" s="186"/>
      <c r="HY5" s="186"/>
      <c r="HZ5" s="186"/>
      <c r="IA5" s="186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</row>
    <row r="6" spans="1:251" ht="21" customHeight="1">
      <c r="A6" s="134"/>
      <c r="B6" s="135"/>
      <c r="C6" s="136">
        <v>6</v>
      </c>
      <c r="D6" s="137" t="s">
        <v>0</v>
      </c>
      <c r="E6" s="138"/>
      <c r="F6" s="139" t="s">
        <v>59</v>
      </c>
      <c r="G6" s="139"/>
      <c r="H6" s="140"/>
      <c r="I6" s="140"/>
      <c r="J6" s="187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</row>
    <row r="7" spans="1:251" ht="21" customHeight="1">
      <c r="A7" s="134"/>
      <c r="B7" s="135"/>
      <c r="C7" s="136">
        <v>7</v>
      </c>
      <c r="D7" s="137" t="s">
        <v>0</v>
      </c>
      <c r="E7" s="138"/>
      <c r="F7" s="139" t="s">
        <v>59</v>
      </c>
      <c r="G7" s="139"/>
      <c r="H7" s="140"/>
      <c r="I7" s="140"/>
      <c r="J7" s="187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</row>
    <row r="8" spans="1:251" ht="21" customHeight="1">
      <c r="A8" s="134"/>
      <c r="B8" s="135"/>
      <c r="C8" s="136">
        <v>8</v>
      </c>
      <c r="D8" s="137" t="s">
        <v>0</v>
      </c>
      <c r="E8" s="138"/>
      <c r="F8" s="139" t="s">
        <v>59</v>
      </c>
      <c r="G8" s="139"/>
      <c r="H8" s="140"/>
      <c r="I8" s="140"/>
      <c r="J8" s="187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</row>
    <row r="9" spans="1:251" ht="21" customHeight="1">
      <c r="A9" s="141"/>
      <c r="B9" s="142"/>
      <c r="C9" s="136">
        <v>9</v>
      </c>
      <c r="D9" s="137" t="s">
        <v>0</v>
      </c>
      <c r="E9" s="138"/>
      <c r="F9" s="139" t="s">
        <v>59</v>
      </c>
      <c r="G9" s="139"/>
      <c r="H9" s="140"/>
      <c r="I9" s="140"/>
      <c r="J9" s="187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</row>
    <row r="10" spans="1:251" ht="21" customHeight="1">
      <c r="A10" s="148"/>
      <c r="B10" s="149"/>
      <c r="C10" s="143">
        <v>10</v>
      </c>
      <c r="D10" s="144" t="s">
        <v>242</v>
      </c>
      <c r="E10" s="145"/>
      <c r="F10" s="146"/>
      <c r="G10" s="146"/>
      <c r="H10" s="147"/>
      <c r="I10" s="147"/>
      <c r="J10" s="187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</row>
    <row r="11" spans="1:251" ht="21" customHeight="1">
      <c r="A11" s="190"/>
      <c r="B11" s="191"/>
      <c r="C11" s="152"/>
      <c r="D11" s="152"/>
      <c r="E11" s="151"/>
      <c r="F11" s="151"/>
      <c r="G11" s="151"/>
      <c r="H11" s="151"/>
      <c r="I11" s="151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</row>
    <row r="12" spans="1:251" ht="21" customHeight="1">
      <c r="A12" s="182" t="s">
        <v>248</v>
      </c>
      <c r="B12" s="123">
        <v>2</v>
      </c>
      <c r="C12" s="124">
        <v>1</v>
      </c>
      <c r="D12" s="125" t="s">
        <v>181</v>
      </c>
      <c r="E12" s="126"/>
      <c r="F12" s="127" t="s">
        <v>59</v>
      </c>
      <c r="G12" s="127"/>
      <c r="H12" s="128"/>
      <c r="I12" s="128"/>
      <c r="J12" s="187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</row>
    <row r="13" spans="1:251" ht="21" customHeight="1">
      <c r="A13" s="132"/>
      <c r="B13" s="133"/>
      <c r="C13" s="124">
        <v>2</v>
      </c>
      <c r="D13" s="125" t="s">
        <v>181</v>
      </c>
      <c r="E13" s="126"/>
      <c r="F13" s="127" t="s">
        <v>59</v>
      </c>
      <c r="G13" s="127"/>
      <c r="H13" s="128"/>
      <c r="I13" s="128"/>
      <c r="J13" s="187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</row>
    <row r="14" spans="1:251" ht="21" customHeight="1">
      <c r="A14" s="132"/>
      <c r="B14" s="133"/>
      <c r="C14" s="124">
        <v>3</v>
      </c>
      <c r="D14" s="125" t="s">
        <v>181</v>
      </c>
      <c r="E14" s="126"/>
      <c r="F14" s="127" t="s">
        <v>59</v>
      </c>
      <c r="G14" s="127"/>
      <c r="H14" s="128"/>
      <c r="I14" s="128"/>
      <c r="J14" s="187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</row>
    <row r="15" spans="1:251" ht="21" customHeight="1">
      <c r="A15" s="132"/>
      <c r="B15" s="133"/>
      <c r="C15" s="124">
        <v>4</v>
      </c>
      <c r="D15" s="125" t="s">
        <v>181</v>
      </c>
      <c r="E15" s="126"/>
      <c r="F15" s="127" t="s">
        <v>59</v>
      </c>
      <c r="G15" s="127"/>
      <c r="H15" s="128"/>
      <c r="I15" s="128"/>
      <c r="J15" s="187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</row>
    <row r="16" spans="1:251" ht="21" customHeight="1">
      <c r="A16" s="134"/>
      <c r="B16" s="135"/>
      <c r="C16" s="136">
        <v>5</v>
      </c>
      <c r="D16" s="137" t="s">
        <v>0</v>
      </c>
      <c r="E16" s="138"/>
      <c r="F16" s="139" t="s">
        <v>59</v>
      </c>
      <c r="G16" s="139"/>
      <c r="H16" s="140"/>
      <c r="I16" s="140"/>
      <c r="J16" s="187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</row>
    <row r="17" spans="1:251" ht="21" customHeight="1">
      <c r="A17" s="134"/>
      <c r="B17" s="135"/>
      <c r="C17" s="136">
        <v>6</v>
      </c>
      <c r="D17" s="137" t="s">
        <v>0</v>
      </c>
      <c r="E17" s="138"/>
      <c r="F17" s="139" t="s">
        <v>59</v>
      </c>
      <c r="G17" s="139"/>
      <c r="H17" s="140"/>
      <c r="I17" s="140"/>
      <c r="J17" s="187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</row>
    <row r="18" spans="1:251" ht="21" customHeight="1">
      <c r="A18" s="134"/>
      <c r="B18" s="135"/>
      <c r="C18" s="136">
        <v>7</v>
      </c>
      <c r="D18" s="137" t="s">
        <v>0</v>
      </c>
      <c r="E18" s="138"/>
      <c r="F18" s="139" t="s">
        <v>59</v>
      </c>
      <c r="G18" s="139"/>
      <c r="H18" s="140"/>
      <c r="I18" s="140"/>
      <c r="J18" s="187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</row>
    <row r="19" spans="1:251" ht="21" customHeight="1">
      <c r="A19" s="134"/>
      <c r="B19" s="135"/>
      <c r="C19" s="136">
        <v>8</v>
      </c>
      <c r="D19" s="137" t="s">
        <v>0</v>
      </c>
      <c r="E19" s="138"/>
      <c r="F19" s="139" t="s">
        <v>59</v>
      </c>
      <c r="G19" s="139"/>
      <c r="H19" s="140"/>
      <c r="I19" s="140"/>
      <c r="J19" s="187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</row>
    <row r="20" spans="1:251" ht="21" customHeight="1">
      <c r="A20" s="141"/>
      <c r="B20" s="142"/>
      <c r="C20" s="136">
        <v>9</v>
      </c>
      <c r="D20" s="137" t="s">
        <v>0</v>
      </c>
      <c r="E20" s="138"/>
      <c r="F20" s="139" t="s">
        <v>59</v>
      </c>
      <c r="G20" s="139"/>
      <c r="H20" s="140"/>
      <c r="I20" s="140"/>
      <c r="J20" s="187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</row>
    <row r="21" spans="1:251" ht="21" customHeight="1">
      <c r="A21" s="148"/>
      <c r="B21" s="149"/>
      <c r="C21" s="143">
        <v>10</v>
      </c>
      <c r="D21" s="144" t="s">
        <v>242</v>
      </c>
      <c r="E21" s="145"/>
      <c r="F21" s="146"/>
      <c r="G21" s="146"/>
      <c r="H21" s="147"/>
      <c r="I21" s="147"/>
      <c r="J21" s="187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</row>
    <row r="22" spans="1:251" ht="21" customHeight="1">
      <c r="A22" s="190"/>
      <c r="B22" s="191"/>
      <c r="C22" s="152"/>
      <c r="D22" s="152"/>
      <c r="E22" s="151"/>
      <c r="F22" s="151"/>
      <c r="G22" s="151"/>
      <c r="H22" s="151"/>
      <c r="I22" s="151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</row>
    <row r="23" spans="1:251" ht="21" customHeight="1">
      <c r="A23" s="182" t="s">
        <v>249</v>
      </c>
      <c r="B23" s="123">
        <v>3</v>
      </c>
      <c r="C23" s="124">
        <v>1</v>
      </c>
      <c r="D23" s="125" t="s">
        <v>181</v>
      </c>
      <c r="E23" s="126"/>
      <c r="F23" s="127" t="s">
        <v>59</v>
      </c>
      <c r="G23" s="127"/>
      <c r="H23" s="128"/>
      <c r="I23" s="128"/>
      <c r="J23" s="187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</row>
    <row r="24" spans="1:251" ht="21" customHeight="1">
      <c r="A24" s="132"/>
      <c r="B24" s="133"/>
      <c r="C24" s="124">
        <v>2</v>
      </c>
      <c r="D24" s="125" t="s">
        <v>181</v>
      </c>
      <c r="E24" s="126"/>
      <c r="F24" s="127" t="s">
        <v>59</v>
      </c>
      <c r="G24" s="127"/>
      <c r="H24" s="128"/>
      <c r="I24" s="128"/>
      <c r="J24" s="187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</row>
    <row r="25" spans="1:251" ht="21" customHeight="1">
      <c r="A25" s="132"/>
      <c r="B25" s="133"/>
      <c r="C25" s="124">
        <v>3</v>
      </c>
      <c r="D25" s="125" t="s">
        <v>181</v>
      </c>
      <c r="E25" s="126"/>
      <c r="F25" s="127" t="s">
        <v>59</v>
      </c>
      <c r="G25" s="127"/>
      <c r="H25" s="128"/>
      <c r="I25" s="128"/>
      <c r="J25" s="187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</row>
    <row r="26" spans="1:251" ht="21" customHeight="1">
      <c r="A26" s="132"/>
      <c r="B26" s="133"/>
      <c r="C26" s="124">
        <v>4</v>
      </c>
      <c r="D26" s="125" t="s">
        <v>181</v>
      </c>
      <c r="E26" s="126"/>
      <c r="F26" s="127" t="s">
        <v>59</v>
      </c>
      <c r="G26" s="127"/>
      <c r="H26" s="128"/>
      <c r="I26" s="128"/>
      <c r="J26" s="187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</row>
    <row r="27" spans="1:251" ht="21" customHeight="1">
      <c r="A27" s="134"/>
      <c r="B27" s="135"/>
      <c r="C27" s="136">
        <v>5</v>
      </c>
      <c r="D27" s="137" t="s">
        <v>0</v>
      </c>
      <c r="E27" s="138"/>
      <c r="F27" s="139" t="s">
        <v>59</v>
      </c>
      <c r="G27" s="139"/>
      <c r="H27" s="140"/>
      <c r="I27" s="140"/>
      <c r="J27" s="187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</row>
    <row r="28" spans="1:251" ht="21" customHeight="1">
      <c r="A28" s="134"/>
      <c r="B28" s="135"/>
      <c r="C28" s="136">
        <v>6</v>
      </c>
      <c r="D28" s="137" t="s">
        <v>0</v>
      </c>
      <c r="E28" s="138"/>
      <c r="F28" s="139" t="s">
        <v>59</v>
      </c>
      <c r="G28" s="139"/>
      <c r="H28" s="140"/>
      <c r="I28" s="140"/>
      <c r="J28" s="187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</row>
    <row r="29" spans="1:251" ht="21" customHeight="1">
      <c r="A29" s="134"/>
      <c r="B29" s="135"/>
      <c r="C29" s="136">
        <v>7</v>
      </c>
      <c r="D29" s="137" t="s">
        <v>0</v>
      </c>
      <c r="E29" s="138"/>
      <c r="F29" s="139" t="s">
        <v>59</v>
      </c>
      <c r="G29" s="139"/>
      <c r="H29" s="140"/>
      <c r="I29" s="140"/>
      <c r="J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</row>
    <row r="30" spans="1:251" ht="21" customHeight="1">
      <c r="A30" s="134"/>
      <c r="B30" s="135"/>
      <c r="C30" s="136">
        <v>8</v>
      </c>
      <c r="D30" s="137" t="s">
        <v>0</v>
      </c>
      <c r="E30" s="138"/>
      <c r="F30" s="139" t="s">
        <v>59</v>
      </c>
      <c r="G30" s="139"/>
      <c r="H30" s="140"/>
      <c r="I30" s="140"/>
      <c r="J30" s="187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</row>
    <row r="31" spans="1:251" ht="21" customHeight="1">
      <c r="A31" s="141"/>
      <c r="B31" s="142"/>
      <c r="C31" s="136">
        <v>9</v>
      </c>
      <c r="D31" s="137" t="s">
        <v>0</v>
      </c>
      <c r="E31" s="138"/>
      <c r="F31" s="139" t="s">
        <v>59</v>
      </c>
      <c r="G31" s="139"/>
      <c r="H31" s="140"/>
      <c r="I31" s="140"/>
      <c r="J31" s="187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</row>
    <row r="32" spans="1:251" ht="21" customHeight="1">
      <c r="A32" s="148"/>
      <c r="B32" s="149"/>
      <c r="C32" s="192">
        <v>10</v>
      </c>
      <c r="D32" s="193" t="s">
        <v>237</v>
      </c>
      <c r="E32" s="194" t="s">
        <v>238</v>
      </c>
      <c r="F32" s="195" t="s">
        <v>59</v>
      </c>
      <c r="G32" s="195" t="s">
        <v>239</v>
      </c>
      <c r="H32" s="196"/>
      <c r="I32" s="196" t="s">
        <v>190</v>
      </c>
      <c r="J32" s="187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186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</row>
    <row r="33" spans="1:251" ht="21" customHeight="1">
      <c r="A33" s="190"/>
      <c r="B33" s="191"/>
      <c r="C33" s="152"/>
      <c r="D33" s="152"/>
      <c r="E33" s="151"/>
      <c r="F33" s="151"/>
      <c r="G33" s="151"/>
      <c r="H33" s="151"/>
      <c r="I33" s="151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</row>
    <row r="34" spans="1:251" ht="21" customHeight="1">
      <c r="A34" s="182" t="s">
        <v>112</v>
      </c>
      <c r="B34" s="123">
        <v>4</v>
      </c>
      <c r="C34" s="124">
        <v>1</v>
      </c>
      <c r="D34" s="125" t="s">
        <v>181</v>
      </c>
      <c r="E34" s="126"/>
      <c r="F34" s="127" t="s">
        <v>59</v>
      </c>
      <c r="G34" s="127"/>
      <c r="H34" s="128"/>
      <c r="I34" s="128"/>
      <c r="J34" s="187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</row>
    <row r="35" spans="1:251" ht="21" customHeight="1">
      <c r="A35" s="132"/>
      <c r="B35" s="133"/>
      <c r="C35" s="124">
        <v>2</v>
      </c>
      <c r="D35" s="125" t="s">
        <v>181</v>
      </c>
      <c r="E35" s="126"/>
      <c r="F35" s="127" t="s">
        <v>59</v>
      </c>
      <c r="G35" s="127"/>
      <c r="H35" s="128"/>
      <c r="I35" s="128"/>
      <c r="J35" s="187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</row>
    <row r="36" spans="1:251" ht="21" customHeight="1">
      <c r="A36" s="132"/>
      <c r="B36" s="133"/>
      <c r="C36" s="124">
        <v>3</v>
      </c>
      <c r="D36" s="125" t="s">
        <v>181</v>
      </c>
      <c r="E36" s="126"/>
      <c r="F36" s="127" t="s">
        <v>59</v>
      </c>
      <c r="G36" s="127"/>
      <c r="H36" s="128"/>
      <c r="I36" s="128"/>
      <c r="J36" s="187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86"/>
      <c r="FN36" s="186"/>
      <c r="FO36" s="186"/>
      <c r="FP36" s="186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186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</row>
    <row r="37" spans="1:251" ht="21" customHeight="1">
      <c r="A37" s="132"/>
      <c r="B37" s="133"/>
      <c r="C37" s="124">
        <v>4</v>
      </c>
      <c r="D37" s="125" t="s">
        <v>181</v>
      </c>
      <c r="E37" s="126"/>
      <c r="F37" s="127" t="s">
        <v>59</v>
      </c>
      <c r="G37" s="127"/>
      <c r="H37" s="128"/>
      <c r="I37" s="128"/>
      <c r="J37" s="187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186"/>
      <c r="FK37" s="186"/>
      <c r="FL37" s="186"/>
      <c r="FM37" s="186"/>
      <c r="FN37" s="186"/>
      <c r="FO37" s="186"/>
      <c r="FP37" s="186"/>
      <c r="FQ37" s="186"/>
      <c r="FR37" s="186"/>
      <c r="FS37" s="186"/>
      <c r="FT37" s="186"/>
      <c r="FU37" s="186"/>
      <c r="FV37" s="186"/>
      <c r="FW37" s="186"/>
      <c r="FX37" s="186"/>
      <c r="FY37" s="186"/>
      <c r="FZ37" s="186"/>
      <c r="GA37" s="186"/>
      <c r="GB37" s="186"/>
      <c r="GC37" s="186"/>
      <c r="GD37" s="186"/>
      <c r="GE37" s="186"/>
      <c r="GF37" s="186"/>
      <c r="GG37" s="186"/>
      <c r="GH37" s="186"/>
      <c r="GI37" s="186"/>
      <c r="GJ37" s="186"/>
      <c r="GK37" s="186"/>
      <c r="GL37" s="186"/>
      <c r="GM37" s="186"/>
      <c r="GN37" s="186"/>
      <c r="GO37" s="186"/>
      <c r="GP37" s="186"/>
      <c r="GQ37" s="186"/>
      <c r="GR37" s="186"/>
      <c r="GS37" s="186"/>
      <c r="GT37" s="186"/>
      <c r="GU37" s="186"/>
      <c r="GV37" s="186"/>
      <c r="GW37" s="186"/>
      <c r="GX37" s="186"/>
      <c r="GY37" s="186"/>
      <c r="GZ37" s="186"/>
      <c r="HA37" s="186"/>
      <c r="HB37" s="186"/>
      <c r="HC37" s="186"/>
      <c r="HD37" s="186"/>
      <c r="HE37" s="186"/>
      <c r="HF37" s="186"/>
      <c r="HG37" s="186"/>
      <c r="HH37" s="186"/>
      <c r="HI37" s="186"/>
      <c r="HJ37" s="186"/>
      <c r="HK37" s="186"/>
      <c r="HL37" s="186"/>
      <c r="HM37" s="186"/>
      <c r="HN37" s="186"/>
      <c r="HO37" s="186"/>
      <c r="HP37" s="186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</row>
    <row r="38" spans="1:251" ht="21" customHeight="1">
      <c r="A38" s="134"/>
      <c r="B38" s="135"/>
      <c r="C38" s="136">
        <v>5</v>
      </c>
      <c r="D38" s="137" t="s">
        <v>0</v>
      </c>
      <c r="E38" s="138"/>
      <c r="F38" s="139" t="s">
        <v>59</v>
      </c>
      <c r="G38" s="139"/>
      <c r="H38" s="140"/>
      <c r="I38" s="140"/>
      <c r="J38" s="187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  <c r="FY38" s="186"/>
      <c r="FZ38" s="186"/>
      <c r="GA38" s="186"/>
      <c r="GB38" s="186"/>
      <c r="GC38" s="186"/>
      <c r="GD38" s="186"/>
      <c r="GE38" s="186"/>
      <c r="GF38" s="186"/>
      <c r="GG38" s="186"/>
      <c r="GH38" s="186"/>
      <c r="GI38" s="186"/>
      <c r="GJ38" s="186"/>
      <c r="GK38" s="186"/>
      <c r="GL38" s="186"/>
      <c r="GM38" s="186"/>
      <c r="GN38" s="186"/>
      <c r="GO38" s="186"/>
      <c r="GP38" s="186"/>
      <c r="GQ38" s="186"/>
      <c r="GR38" s="186"/>
      <c r="GS38" s="186"/>
      <c r="GT38" s="186"/>
      <c r="GU38" s="186"/>
      <c r="GV38" s="186"/>
      <c r="GW38" s="186"/>
      <c r="GX38" s="186"/>
      <c r="GY38" s="186"/>
      <c r="GZ38" s="186"/>
      <c r="HA38" s="186"/>
      <c r="HB38" s="186"/>
      <c r="HC38" s="186"/>
      <c r="HD38" s="186"/>
      <c r="HE38" s="186"/>
      <c r="HF38" s="186"/>
      <c r="HG38" s="186"/>
      <c r="HH38" s="186"/>
      <c r="HI38" s="186"/>
      <c r="HJ38" s="186"/>
      <c r="HK38" s="186"/>
      <c r="HL38" s="186"/>
      <c r="HM38" s="186"/>
      <c r="HN38" s="186"/>
      <c r="HO38" s="186"/>
      <c r="HP38" s="186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</row>
    <row r="39" spans="1:251" ht="21" customHeight="1">
      <c r="A39" s="134"/>
      <c r="B39" s="135"/>
      <c r="C39" s="136">
        <v>6</v>
      </c>
      <c r="D39" s="137" t="s">
        <v>0</v>
      </c>
      <c r="E39" s="138"/>
      <c r="F39" s="139" t="s">
        <v>59</v>
      </c>
      <c r="G39" s="139"/>
      <c r="H39" s="140"/>
      <c r="I39" s="140"/>
      <c r="J39" s="187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</row>
    <row r="40" spans="1:251" ht="21" customHeight="1">
      <c r="A40" s="134"/>
      <c r="B40" s="135"/>
      <c r="C40" s="136">
        <v>7</v>
      </c>
      <c r="D40" s="137" t="s">
        <v>0</v>
      </c>
      <c r="E40" s="138"/>
      <c r="F40" s="139" t="s">
        <v>59</v>
      </c>
      <c r="G40" s="139"/>
      <c r="H40" s="140"/>
      <c r="I40" s="140"/>
      <c r="J40" s="187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  <c r="FY40" s="186"/>
      <c r="FZ40" s="186"/>
      <c r="GA40" s="186"/>
      <c r="GB40" s="186"/>
      <c r="GC40" s="186"/>
      <c r="GD40" s="186"/>
      <c r="GE40" s="186"/>
      <c r="GF40" s="186"/>
      <c r="GG40" s="186"/>
      <c r="GH40" s="186"/>
      <c r="GI40" s="186"/>
      <c r="GJ40" s="186"/>
      <c r="GK40" s="186"/>
      <c r="GL40" s="186"/>
      <c r="GM40" s="186"/>
      <c r="GN40" s="186"/>
      <c r="GO40" s="186"/>
      <c r="GP40" s="186"/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6"/>
      <c r="HB40" s="186"/>
      <c r="HC40" s="186"/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6"/>
      <c r="HO40" s="186"/>
      <c r="HP40" s="186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</row>
    <row r="41" spans="1:251" ht="21" customHeight="1">
      <c r="A41" s="134"/>
      <c r="B41" s="135"/>
      <c r="C41" s="136">
        <v>8</v>
      </c>
      <c r="D41" s="137" t="s">
        <v>0</v>
      </c>
      <c r="E41" s="138"/>
      <c r="F41" s="139" t="s">
        <v>59</v>
      </c>
      <c r="G41" s="139"/>
      <c r="H41" s="140"/>
      <c r="I41" s="140"/>
      <c r="J41" s="187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6"/>
      <c r="FO41" s="186"/>
      <c r="FP41" s="186"/>
      <c r="FQ41" s="186"/>
      <c r="FR41" s="186"/>
      <c r="FS41" s="186"/>
      <c r="FT41" s="186"/>
      <c r="FU41" s="186"/>
      <c r="FV41" s="186"/>
      <c r="FW41" s="186"/>
      <c r="FX41" s="186"/>
      <c r="FY41" s="186"/>
      <c r="FZ41" s="186"/>
      <c r="GA41" s="186"/>
      <c r="GB41" s="186"/>
      <c r="GC41" s="186"/>
      <c r="GD41" s="186"/>
      <c r="GE41" s="186"/>
      <c r="GF41" s="186"/>
      <c r="GG41" s="186"/>
      <c r="GH41" s="186"/>
      <c r="GI41" s="186"/>
      <c r="GJ41" s="186"/>
      <c r="GK41" s="186"/>
      <c r="GL41" s="186"/>
      <c r="GM41" s="186"/>
      <c r="GN41" s="186"/>
      <c r="GO41" s="186"/>
      <c r="GP41" s="186"/>
      <c r="GQ41" s="186"/>
      <c r="GR41" s="186"/>
      <c r="GS41" s="186"/>
      <c r="GT41" s="186"/>
      <c r="GU41" s="186"/>
      <c r="GV41" s="186"/>
      <c r="GW41" s="186"/>
      <c r="GX41" s="186"/>
      <c r="GY41" s="186"/>
      <c r="GZ41" s="186"/>
      <c r="HA41" s="186"/>
      <c r="HB41" s="186"/>
      <c r="HC41" s="186"/>
      <c r="HD41" s="186"/>
      <c r="HE41" s="186"/>
      <c r="HF41" s="186"/>
      <c r="HG41" s="186"/>
      <c r="HH41" s="186"/>
      <c r="HI41" s="186"/>
      <c r="HJ41" s="186"/>
      <c r="HK41" s="186"/>
      <c r="HL41" s="186"/>
      <c r="HM41" s="186"/>
      <c r="HN41" s="186"/>
      <c r="HO41" s="186"/>
      <c r="HP41" s="186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</row>
    <row r="42" spans="1:251" ht="21" customHeight="1">
      <c r="A42" s="197"/>
      <c r="B42" s="133"/>
      <c r="C42" s="136">
        <v>9</v>
      </c>
      <c r="D42" s="137" t="s">
        <v>0</v>
      </c>
      <c r="E42" s="138"/>
      <c r="F42" s="139" t="s">
        <v>59</v>
      </c>
      <c r="G42" s="139"/>
      <c r="H42" s="140"/>
      <c r="I42" s="140"/>
      <c r="J42" s="187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6"/>
      <c r="GE42" s="186"/>
      <c r="GF42" s="186"/>
      <c r="GG42" s="186"/>
      <c r="GH42" s="186"/>
      <c r="GI42" s="186"/>
      <c r="GJ42" s="186"/>
      <c r="GK42" s="186"/>
      <c r="GL42" s="186"/>
      <c r="GM42" s="186"/>
      <c r="GN42" s="186"/>
      <c r="GO42" s="186"/>
      <c r="GP42" s="186"/>
      <c r="GQ42" s="186"/>
      <c r="GR42" s="186"/>
      <c r="GS42" s="186"/>
      <c r="GT42" s="186"/>
      <c r="GU42" s="186"/>
      <c r="GV42" s="186"/>
      <c r="GW42" s="186"/>
      <c r="GX42" s="186"/>
      <c r="GY42" s="186"/>
      <c r="GZ42" s="186"/>
      <c r="HA42" s="186"/>
      <c r="HB42" s="186"/>
      <c r="HC42" s="186"/>
      <c r="HD42" s="186"/>
      <c r="HE42" s="186"/>
      <c r="HF42" s="186"/>
      <c r="HG42" s="186"/>
      <c r="HH42" s="186"/>
      <c r="HI42" s="186"/>
      <c r="HJ42" s="186"/>
      <c r="HK42" s="186"/>
      <c r="HL42" s="186"/>
      <c r="HM42" s="186"/>
      <c r="HN42" s="186"/>
      <c r="HO42" s="186"/>
      <c r="HP42" s="186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</row>
    <row r="43" spans="1:251" ht="21" customHeight="1">
      <c r="A43" s="148"/>
      <c r="B43" s="149"/>
      <c r="C43" s="192">
        <v>10</v>
      </c>
      <c r="D43" s="193" t="s">
        <v>237</v>
      </c>
      <c r="E43" s="194" t="s">
        <v>48</v>
      </c>
      <c r="F43" s="195" t="s">
        <v>59</v>
      </c>
      <c r="G43" s="195" t="s">
        <v>231</v>
      </c>
      <c r="H43" s="196"/>
      <c r="I43" s="196" t="s">
        <v>19</v>
      </c>
      <c r="J43" s="187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186"/>
      <c r="FK43" s="186"/>
      <c r="FL43" s="186"/>
      <c r="FM43" s="186"/>
      <c r="FN43" s="186"/>
      <c r="FO43" s="186"/>
      <c r="FP43" s="186"/>
      <c r="FQ43" s="186"/>
      <c r="FR43" s="186"/>
      <c r="FS43" s="186"/>
      <c r="FT43" s="186"/>
      <c r="FU43" s="186"/>
      <c r="FV43" s="186"/>
      <c r="FW43" s="186"/>
      <c r="FX43" s="186"/>
      <c r="FY43" s="186"/>
      <c r="FZ43" s="186"/>
      <c r="GA43" s="186"/>
      <c r="GB43" s="186"/>
      <c r="GC43" s="186"/>
      <c r="GD43" s="186"/>
      <c r="GE43" s="186"/>
      <c r="GF43" s="186"/>
      <c r="GG43" s="186"/>
      <c r="GH43" s="186"/>
      <c r="GI43" s="186"/>
      <c r="GJ43" s="186"/>
      <c r="GK43" s="186"/>
      <c r="GL43" s="186"/>
      <c r="GM43" s="186"/>
      <c r="GN43" s="186"/>
      <c r="GO43" s="186"/>
      <c r="GP43" s="186"/>
      <c r="GQ43" s="186"/>
      <c r="GR43" s="186"/>
      <c r="GS43" s="186"/>
      <c r="GT43" s="186"/>
      <c r="GU43" s="186"/>
      <c r="GV43" s="186"/>
      <c r="GW43" s="186"/>
      <c r="GX43" s="186"/>
      <c r="GY43" s="186"/>
      <c r="GZ43" s="186"/>
      <c r="HA43" s="186"/>
      <c r="HB43" s="186"/>
      <c r="HC43" s="186"/>
      <c r="HD43" s="186"/>
      <c r="HE43" s="186"/>
      <c r="HF43" s="186"/>
      <c r="HG43" s="186"/>
      <c r="HH43" s="186"/>
      <c r="HI43" s="186"/>
      <c r="HJ43" s="186"/>
      <c r="HK43" s="186"/>
      <c r="HL43" s="186"/>
      <c r="HM43" s="186"/>
      <c r="HN43" s="186"/>
      <c r="HO43" s="186"/>
      <c r="HP43" s="186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</row>
    <row r="44" spans="1:251" ht="21" customHeight="1">
      <c r="A44" s="190"/>
      <c r="B44" s="191"/>
      <c r="C44" s="152"/>
      <c r="D44" s="152"/>
      <c r="E44" s="151"/>
      <c r="F44" s="151"/>
      <c r="G44" s="151"/>
      <c r="H44" s="151"/>
      <c r="I44" s="151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186"/>
      <c r="FK44" s="186"/>
      <c r="FL44" s="186"/>
      <c r="FM44" s="186"/>
      <c r="FN44" s="186"/>
      <c r="FO44" s="186"/>
      <c r="FP44" s="186"/>
      <c r="FQ44" s="186"/>
      <c r="FR44" s="186"/>
      <c r="FS44" s="186"/>
      <c r="FT44" s="186"/>
      <c r="FU44" s="186"/>
      <c r="FV44" s="186"/>
      <c r="FW44" s="186"/>
      <c r="FX44" s="186"/>
      <c r="FY44" s="186"/>
      <c r="FZ44" s="186"/>
      <c r="GA44" s="186"/>
      <c r="GB44" s="186"/>
      <c r="GC44" s="186"/>
      <c r="GD44" s="186"/>
      <c r="GE44" s="186"/>
      <c r="GF44" s="186"/>
      <c r="GG44" s="186"/>
      <c r="GH44" s="186"/>
      <c r="GI44" s="186"/>
      <c r="GJ44" s="186"/>
      <c r="GK44" s="186"/>
      <c r="GL44" s="186"/>
      <c r="GM44" s="186"/>
      <c r="GN44" s="186"/>
      <c r="GO44" s="186"/>
      <c r="GP44" s="186"/>
      <c r="GQ44" s="186"/>
      <c r="GR44" s="186"/>
      <c r="GS44" s="186"/>
      <c r="GT44" s="186"/>
      <c r="GU44" s="186"/>
      <c r="GV44" s="186"/>
      <c r="GW44" s="186"/>
      <c r="GX44" s="186"/>
      <c r="GY44" s="186"/>
      <c r="GZ44" s="186"/>
      <c r="HA44" s="186"/>
      <c r="HB44" s="186"/>
      <c r="HC44" s="186"/>
      <c r="HD44" s="186"/>
      <c r="HE44" s="186"/>
      <c r="HF44" s="186"/>
      <c r="HG44" s="186"/>
      <c r="HH44" s="186"/>
      <c r="HI44" s="186"/>
      <c r="HJ44" s="186"/>
      <c r="HK44" s="186"/>
      <c r="HL44" s="186"/>
      <c r="HM44" s="186"/>
      <c r="HN44" s="186"/>
      <c r="HO44" s="186"/>
      <c r="HP44" s="186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</row>
    <row r="45" spans="1:251" ht="21" customHeight="1">
      <c r="A45" s="182" t="s">
        <v>118</v>
      </c>
      <c r="B45" s="123">
        <v>5</v>
      </c>
      <c r="C45" s="124">
        <v>1</v>
      </c>
      <c r="D45" s="125" t="s">
        <v>181</v>
      </c>
      <c r="E45" s="126"/>
      <c r="F45" s="127" t="s">
        <v>59</v>
      </c>
      <c r="G45" s="127"/>
      <c r="H45" s="128"/>
      <c r="I45" s="128"/>
      <c r="J45" s="187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186"/>
      <c r="FK45" s="186"/>
      <c r="FL45" s="186"/>
      <c r="FM45" s="186"/>
      <c r="FN45" s="186"/>
      <c r="FO45" s="186"/>
      <c r="FP45" s="186"/>
      <c r="FQ45" s="186"/>
      <c r="FR45" s="186"/>
      <c r="FS45" s="186"/>
      <c r="FT45" s="186"/>
      <c r="FU45" s="186"/>
      <c r="FV45" s="186"/>
      <c r="FW45" s="186"/>
      <c r="FX45" s="186"/>
      <c r="FY45" s="186"/>
      <c r="FZ45" s="186"/>
      <c r="GA45" s="186"/>
      <c r="GB45" s="186"/>
      <c r="GC45" s="186"/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6"/>
      <c r="GO45" s="186"/>
      <c r="GP45" s="186"/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6"/>
      <c r="HB45" s="186"/>
      <c r="HC45" s="186"/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6"/>
      <c r="HO45" s="186"/>
      <c r="HP45" s="186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</row>
    <row r="46" spans="1:251" ht="21" customHeight="1">
      <c r="A46" s="132"/>
      <c r="B46" s="133"/>
      <c r="C46" s="124">
        <v>2</v>
      </c>
      <c r="D46" s="125" t="s">
        <v>181</v>
      </c>
      <c r="E46" s="126"/>
      <c r="F46" s="127" t="s">
        <v>59</v>
      </c>
      <c r="G46" s="127"/>
      <c r="H46" s="128"/>
      <c r="I46" s="128"/>
      <c r="J46" s="187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186"/>
      <c r="FK46" s="186"/>
      <c r="FL46" s="186"/>
      <c r="FM46" s="186"/>
      <c r="FN46" s="186"/>
      <c r="FO46" s="186"/>
      <c r="FP46" s="186"/>
      <c r="FQ46" s="186"/>
      <c r="FR46" s="186"/>
      <c r="FS46" s="186"/>
      <c r="FT46" s="186"/>
      <c r="FU46" s="186"/>
      <c r="FV46" s="186"/>
      <c r="FW46" s="186"/>
      <c r="FX46" s="186"/>
      <c r="FY46" s="186"/>
      <c r="FZ46" s="186"/>
      <c r="GA46" s="186"/>
      <c r="GB46" s="186"/>
      <c r="GC46" s="186"/>
      <c r="GD46" s="186"/>
      <c r="GE46" s="186"/>
      <c r="GF46" s="186"/>
      <c r="GG46" s="186"/>
      <c r="GH46" s="186"/>
      <c r="GI46" s="186"/>
      <c r="GJ46" s="186"/>
      <c r="GK46" s="186"/>
      <c r="GL46" s="186"/>
      <c r="GM46" s="186"/>
      <c r="GN46" s="186"/>
      <c r="GO46" s="186"/>
      <c r="GP46" s="186"/>
      <c r="GQ46" s="186"/>
      <c r="GR46" s="186"/>
      <c r="GS46" s="186"/>
      <c r="GT46" s="186"/>
      <c r="GU46" s="186"/>
      <c r="GV46" s="186"/>
      <c r="GW46" s="186"/>
      <c r="GX46" s="186"/>
      <c r="GY46" s="186"/>
      <c r="GZ46" s="186"/>
      <c r="HA46" s="186"/>
      <c r="HB46" s="186"/>
      <c r="HC46" s="186"/>
      <c r="HD46" s="186"/>
      <c r="HE46" s="186"/>
      <c r="HF46" s="186"/>
      <c r="HG46" s="186"/>
      <c r="HH46" s="186"/>
      <c r="HI46" s="186"/>
      <c r="HJ46" s="186"/>
      <c r="HK46" s="186"/>
      <c r="HL46" s="186"/>
      <c r="HM46" s="186"/>
      <c r="HN46" s="186"/>
      <c r="HO46" s="186"/>
      <c r="HP46" s="186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</row>
    <row r="47" spans="1:251" ht="21" customHeight="1">
      <c r="A47" s="132"/>
      <c r="B47" s="133"/>
      <c r="C47" s="124">
        <v>3</v>
      </c>
      <c r="D47" s="125" t="s">
        <v>181</v>
      </c>
      <c r="E47" s="126"/>
      <c r="F47" s="127" t="s">
        <v>59</v>
      </c>
      <c r="G47" s="127"/>
      <c r="H47" s="128"/>
      <c r="I47" s="128"/>
      <c r="J47" s="187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6"/>
      <c r="DW47" s="186"/>
      <c r="DX47" s="186"/>
      <c r="DY47" s="186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186"/>
      <c r="EX47" s="186"/>
      <c r="EY47" s="186"/>
      <c r="EZ47" s="186"/>
      <c r="FA47" s="186"/>
      <c r="FB47" s="186"/>
      <c r="FC47" s="186"/>
      <c r="FD47" s="186"/>
      <c r="FE47" s="186"/>
      <c r="FF47" s="186"/>
      <c r="FG47" s="186"/>
      <c r="FH47" s="186"/>
      <c r="FI47" s="186"/>
      <c r="FJ47" s="186"/>
      <c r="FK47" s="186"/>
      <c r="FL47" s="186"/>
      <c r="FM47" s="186"/>
      <c r="FN47" s="186"/>
      <c r="FO47" s="186"/>
      <c r="FP47" s="186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186"/>
      <c r="HQ47" s="186"/>
      <c r="HR47" s="186"/>
      <c r="HS47" s="186"/>
      <c r="HT47" s="186"/>
      <c r="HU47" s="186"/>
      <c r="HV47" s="186"/>
      <c r="HW47" s="186"/>
      <c r="HX47" s="186"/>
      <c r="HY47" s="186"/>
      <c r="HZ47" s="186"/>
      <c r="IA47" s="186"/>
      <c r="IB47" s="186"/>
      <c r="IC47" s="186"/>
      <c r="ID47" s="186"/>
      <c r="IE47" s="186"/>
      <c r="IF47" s="186"/>
      <c r="IG47" s="186"/>
      <c r="IH47" s="186"/>
      <c r="II47" s="186"/>
      <c r="IJ47" s="186"/>
      <c r="IK47" s="186"/>
      <c r="IL47" s="186"/>
      <c r="IM47" s="186"/>
      <c r="IN47" s="186"/>
      <c r="IO47" s="186"/>
      <c r="IP47" s="186"/>
      <c r="IQ47" s="186"/>
    </row>
    <row r="48" spans="1:251" ht="21" customHeight="1">
      <c r="A48" s="132"/>
      <c r="B48" s="133"/>
      <c r="C48" s="124">
        <v>4</v>
      </c>
      <c r="D48" s="125" t="s">
        <v>181</v>
      </c>
      <c r="E48" s="126"/>
      <c r="F48" s="127" t="s">
        <v>59</v>
      </c>
      <c r="G48" s="127"/>
      <c r="H48" s="128"/>
      <c r="I48" s="128"/>
      <c r="J48" s="187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186"/>
      <c r="FF48" s="186"/>
      <c r="FG48" s="186"/>
      <c r="FH48" s="186"/>
      <c r="FI48" s="186"/>
      <c r="FJ48" s="186"/>
      <c r="FK48" s="186"/>
      <c r="FL48" s="186"/>
      <c r="FM48" s="186"/>
      <c r="FN48" s="186"/>
      <c r="FO48" s="186"/>
      <c r="FP48" s="186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186"/>
      <c r="HQ48" s="186"/>
      <c r="HR48" s="186"/>
      <c r="HS48" s="186"/>
      <c r="HT48" s="186"/>
      <c r="HU48" s="186"/>
      <c r="HV48" s="186"/>
      <c r="HW48" s="186"/>
      <c r="HX48" s="186"/>
      <c r="HY48" s="186"/>
      <c r="HZ48" s="186"/>
      <c r="IA48" s="186"/>
      <c r="IB48" s="186"/>
      <c r="IC48" s="186"/>
      <c r="ID48" s="186"/>
      <c r="IE48" s="186"/>
      <c r="IF48" s="186"/>
      <c r="IG48" s="186"/>
      <c r="IH48" s="186"/>
      <c r="II48" s="186"/>
      <c r="IJ48" s="186"/>
      <c r="IK48" s="186"/>
      <c r="IL48" s="186"/>
      <c r="IM48" s="186"/>
      <c r="IN48" s="186"/>
      <c r="IO48" s="186"/>
      <c r="IP48" s="186"/>
      <c r="IQ48" s="186"/>
    </row>
    <row r="49" spans="1:251" ht="21" customHeight="1">
      <c r="A49" s="134"/>
      <c r="B49" s="135"/>
      <c r="C49" s="136">
        <v>5</v>
      </c>
      <c r="D49" s="137" t="s">
        <v>0</v>
      </c>
      <c r="E49" s="138"/>
      <c r="F49" s="139" t="s">
        <v>59</v>
      </c>
      <c r="G49" s="139"/>
      <c r="H49" s="140"/>
      <c r="I49" s="140"/>
      <c r="J49" s="187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186"/>
      <c r="EX49" s="186"/>
      <c r="EY49" s="186"/>
      <c r="EZ49" s="186"/>
      <c r="FA49" s="186"/>
      <c r="FB49" s="186"/>
      <c r="FC49" s="186"/>
      <c r="FD49" s="186"/>
      <c r="FE49" s="186"/>
      <c r="FF49" s="186"/>
      <c r="FG49" s="186"/>
      <c r="FH49" s="186"/>
      <c r="FI49" s="186"/>
      <c r="FJ49" s="186"/>
      <c r="FK49" s="186"/>
      <c r="FL49" s="186"/>
      <c r="FM49" s="186"/>
      <c r="FN49" s="186"/>
      <c r="FO49" s="186"/>
      <c r="FP49" s="186"/>
      <c r="FQ49" s="186"/>
      <c r="FR49" s="186"/>
      <c r="FS49" s="186"/>
      <c r="FT49" s="186"/>
      <c r="FU49" s="186"/>
      <c r="FV49" s="186"/>
      <c r="FW49" s="186"/>
      <c r="FX49" s="186"/>
      <c r="FY49" s="186"/>
      <c r="FZ49" s="186"/>
      <c r="GA49" s="186"/>
      <c r="GB49" s="186"/>
      <c r="GC49" s="186"/>
      <c r="GD49" s="186"/>
      <c r="GE49" s="186"/>
      <c r="GF49" s="186"/>
      <c r="GG49" s="186"/>
      <c r="GH49" s="186"/>
      <c r="GI49" s="186"/>
      <c r="GJ49" s="186"/>
      <c r="GK49" s="186"/>
      <c r="GL49" s="186"/>
      <c r="GM49" s="186"/>
      <c r="GN49" s="186"/>
      <c r="GO49" s="186"/>
      <c r="GP49" s="186"/>
      <c r="GQ49" s="186"/>
      <c r="GR49" s="186"/>
      <c r="GS49" s="186"/>
      <c r="GT49" s="186"/>
      <c r="GU49" s="186"/>
      <c r="GV49" s="186"/>
      <c r="GW49" s="186"/>
      <c r="GX49" s="186"/>
      <c r="GY49" s="186"/>
      <c r="GZ49" s="186"/>
      <c r="HA49" s="186"/>
      <c r="HB49" s="186"/>
      <c r="HC49" s="186"/>
      <c r="HD49" s="186"/>
      <c r="HE49" s="186"/>
      <c r="HF49" s="186"/>
      <c r="HG49" s="186"/>
      <c r="HH49" s="186"/>
      <c r="HI49" s="186"/>
      <c r="HJ49" s="186"/>
      <c r="HK49" s="186"/>
      <c r="HL49" s="186"/>
      <c r="HM49" s="186"/>
      <c r="HN49" s="186"/>
      <c r="HO49" s="186"/>
      <c r="HP49" s="186"/>
      <c r="HQ49" s="186"/>
      <c r="HR49" s="186"/>
      <c r="HS49" s="186"/>
      <c r="HT49" s="186"/>
      <c r="HU49" s="186"/>
      <c r="HV49" s="186"/>
      <c r="HW49" s="186"/>
      <c r="HX49" s="186"/>
      <c r="HY49" s="186"/>
      <c r="HZ49" s="186"/>
      <c r="IA49" s="186"/>
      <c r="IB49" s="186"/>
      <c r="IC49" s="186"/>
      <c r="ID49" s="186"/>
      <c r="IE49" s="186"/>
      <c r="IF49" s="186"/>
      <c r="IG49" s="186"/>
      <c r="IH49" s="186"/>
      <c r="II49" s="186"/>
      <c r="IJ49" s="186"/>
      <c r="IK49" s="186"/>
      <c r="IL49" s="186"/>
      <c r="IM49" s="186"/>
      <c r="IN49" s="186"/>
      <c r="IO49" s="186"/>
      <c r="IP49" s="186"/>
      <c r="IQ49" s="186"/>
    </row>
    <row r="50" spans="1:251" ht="21" customHeight="1">
      <c r="A50" s="134"/>
      <c r="B50" s="135"/>
      <c r="C50" s="136">
        <v>6</v>
      </c>
      <c r="D50" s="137" t="s">
        <v>0</v>
      </c>
      <c r="E50" s="138"/>
      <c r="F50" s="139" t="s">
        <v>59</v>
      </c>
      <c r="G50" s="139"/>
      <c r="H50" s="140"/>
      <c r="I50" s="140"/>
      <c r="J50" s="187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  <c r="IB50" s="186"/>
      <c r="IC50" s="186"/>
      <c r="ID50" s="186"/>
      <c r="IE50" s="186"/>
      <c r="IF50" s="186"/>
      <c r="IG50" s="186"/>
      <c r="IH50" s="186"/>
      <c r="II50" s="186"/>
      <c r="IJ50" s="186"/>
      <c r="IK50" s="186"/>
      <c r="IL50" s="186"/>
      <c r="IM50" s="186"/>
      <c r="IN50" s="186"/>
      <c r="IO50" s="186"/>
      <c r="IP50" s="186"/>
      <c r="IQ50" s="186"/>
    </row>
    <row r="51" spans="1:251" ht="21" customHeight="1">
      <c r="A51" s="134"/>
      <c r="B51" s="135"/>
      <c r="C51" s="136">
        <v>7</v>
      </c>
      <c r="D51" s="137" t="s">
        <v>0</v>
      </c>
      <c r="E51" s="138"/>
      <c r="F51" s="139" t="s">
        <v>59</v>
      </c>
      <c r="G51" s="139"/>
      <c r="H51" s="140"/>
      <c r="I51" s="140"/>
      <c r="J51" s="187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186"/>
      <c r="DN51" s="186"/>
      <c r="DO51" s="186"/>
      <c r="DP51" s="186"/>
      <c r="DQ51" s="186"/>
      <c r="DR51" s="186"/>
      <c r="DS51" s="186"/>
      <c r="DT51" s="186"/>
      <c r="DU51" s="186"/>
      <c r="DV51" s="186"/>
      <c r="DW51" s="186"/>
      <c r="DX51" s="186"/>
      <c r="DY51" s="186"/>
      <c r="DZ51" s="186"/>
      <c r="EA51" s="186"/>
      <c r="EB51" s="186"/>
      <c r="EC51" s="186"/>
      <c r="ED51" s="186"/>
      <c r="EE51" s="186"/>
      <c r="EF51" s="186"/>
      <c r="EG51" s="186"/>
      <c r="EH51" s="186"/>
      <c r="EI51" s="186"/>
      <c r="EJ51" s="186"/>
      <c r="EK51" s="186"/>
      <c r="EL51" s="186"/>
      <c r="EM51" s="186"/>
      <c r="EN51" s="186"/>
      <c r="EO51" s="186"/>
      <c r="EP51" s="186"/>
      <c r="EQ51" s="186"/>
      <c r="ER51" s="186"/>
      <c r="ES51" s="186"/>
      <c r="ET51" s="186"/>
      <c r="EU51" s="186"/>
      <c r="EV51" s="186"/>
      <c r="EW51" s="186"/>
      <c r="EX51" s="186"/>
      <c r="EY51" s="186"/>
      <c r="EZ51" s="186"/>
      <c r="FA51" s="186"/>
      <c r="FB51" s="186"/>
      <c r="FC51" s="186"/>
      <c r="FD51" s="186"/>
      <c r="FE51" s="186"/>
      <c r="FF51" s="186"/>
      <c r="FG51" s="186"/>
      <c r="FH51" s="186"/>
      <c r="FI51" s="186"/>
      <c r="FJ51" s="186"/>
      <c r="FK51" s="186"/>
      <c r="FL51" s="186"/>
      <c r="FM51" s="186"/>
      <c r="FN51" s="186"/>
      <c r="FO51" s="186"/>
      <c r="FP51" s="186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186"/>
      <c r="HQ51" s="186"/>
      <c r="HR51" s="186"/>
      <c r="HS51" s="186"/>
      <c r="HT51" s="186"/>
      <c r="HU51" s="186"/>
      <c r="HV51" s="186"/>
      <c r="HW51" s="186"/>
      <c r="HX51" s="186"/>
      <c r="HY51" s="186"/>
      <c r="HZ51" s="186"/>
      <c r="IA51" s="186"/>
      <c r="IB51" s="186"/>
      <c r="IC51" s="186"/>
      <c r="ID51" s="186"/>
      <c r="IE51" s="186"/>
      <c r="IF51" s="186"/>
      <c r="IG51" s="186"/>
      <c r="IH51" s="186"/>
      <c r="II51" s="186"/>
      <c r="IJ51" s="186"/>
      <c r="IK51" s="186"/>
      <c r="IL51" s="186"/>
      <c r="IM51" s="186"/>
      <c r="IN51" s="186"/>
      <c r="IO51" s="186"/>
      <c r="IP51" s="186"/>
      <c r="IQ51" s="186"/>
    </row>
    <row r="52" spans="1:251" ht="21" customHeight="1">
      <c r="A52" s="134"/>
      <c r="B52" s="135"/>
      <c r="C52" s="136">
        <v>8</v>
      </c>
      <c r="D52" s="137" t="s">
        <v>0</v>
      </c>
      <c r="E52" s="138"/>
      <c r="F52" s="139" t="s">
        <v>59</v>
      </c>
      <c r="G52" s="139"/>
      <c r="H52" s="140"/>
      <c r="I52" s="140"/>
      <c r="J52" s="187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186"/>
      <c r="HQ52" s="186"/>
      <c r="HR52" s="186"/>
      <c r="HS52" s="186"/>
      <c r="HT52" s="186"/>
      <c r="HU52" s="186"/>
      <c r="HV52" s="186"/>
      <c r="HW52" s="186"/>
      <c r="HX52" s="186"/>
      <c r="HY52" s="186"/>
      <c r="HZ52" s="186"/>
      <c r="IA52" s="186"/>
      <c r="IB52" s="186"/>
      <c r="IC52" s="186"/>
      <c r="ID52" s="186"/>
      <c r="IE52" s="186"/>
      <c r="IF52" s="186"/>
      <c r="IG52" s="186"/>
      <c r="IH52" s="186"/>
      <c r="II52" s="186"/>
      <c r="IJ52" s="186"/>
      <c r="IK52" s="186"/>
      <c r="IL52" s="186"/>
      <c r="IM52" s="186"/>
      <c r="IN52" s="186"/>
      <c r="IO52" s="186"/>
      <c r="IP52" s="186"/>
      <c r="IQ52" s="186"/>
    </row>
    <row r="53" spans="1:251" ht="21" customHeight="1">
      <c r="A53" s="197"/>
      <c r="B53" s="133"/>
      <c r="C53" s="192">
        <v>9</v>
      </c>
      <c r="D53" s="193" t="s">
        <v>237</v>
      </c>
      <c r="E53" s="194" t="s">
        <v>190</v>
      </c>
      <c r="F53" s="195" t="s">
        <v>59</v>
      </c>
      <c r="G53" s="195" t="s">
        <v>19</v>
      </c>
      <c r="H53" s="196"/>
      <c r="I53" s="196" t="s">
        <v>238</v>
      </c>
      <c r="J53" s="187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186"/>
      <c r="HQ53" s="186"/>
      <c r="HR53" s="186"/>
      <c r="HS53" s="186"/>
      <c r="HT53" s="186"/>
      <c r="HU53" s="186"/>
      <c r="HV53" s="186"/>
      <c r="HW53" s="186"/>
      <c r="HX53" s="186"/>
      <c r="HY53" s="186"/>
      <c r="HZ53" s="186"/>
      <c r="IA53" s="186"/>
      <c r="IB53" s="186"/>
      <c r="IC53" s="186"/>
      <c r="ID53" s="186"/>
      <c r="IE53" s="186"/>
      <c r="IF53" s="186"/>
      <c r="IG53" s="186"/>
      <c r="IH53" s="186"/>
      <c r="II53" s="186"/>
      <c r="IJ53" s="186"/>
      <c r="IK53" s="186"/>
      <c r="IL53" s="186"/>
      <c r="IM53" s="186"/>
      <c r="IN53" s="186"/>
      <c r="IO53" s="186"/>
      <c r="IP53" s="186"/>
      <c r="IQ53" s="186"/>
    </row>
    <row r="54" spans="1:251" ht="21" customHeight="1">
      <c r="A54" s="148"/>
      <c r="B54" s="149"/>
      <c r="C54" s="192">
        <v>10</v>
      </c>
      <c r="D54" s="193" t="s">
        <v>237</v>
      </c>
      <c r="E54" s="194" t="s">
        <v>239</v>
      </c>
      <c r="F54" s="195" t="s">
        <v>59</v>
      </c>
      <c r="G54" s="195" t="s">
        <v>48</v>
      </c>
      <c r="H54" s="196"/>
      <c r="I54" s="196" t="s">
        <v>231</v>
      </c>
      <c r="J54" s="187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186"/>
      <c r="HQ54" s="186"/>
      <c r="HR54" s="186"/>
      <c r="HS54" s="186"/>
      <c r="HT54" s="186"/>
      <c r="HU54" s="186"/>
      <c r="HV54" s="186"/>
      <c r="HW54" s="186"/>
      <c r="HX54" s="186"/>
      <c r="HY54" s="186"/>
      <c r="HZ54" s="186"/>
      <c r="IA54" s="186"/>
      <c r="IB54" s="186"/>
      <c r="IC54" s="186"/>
      <c r="ID54" s="186"/>
      <c r="IE54" s="186"/>
      <c r="IF54" s="186"/>
      <c r="IG54" s="186"/>
      <c r="IH54" s="186"/>
      <c r="II54" s="186"/>
      <c r="IJ54" s="186"/>
      <c r="IK54" s="186"/>
      <c r="IL54" s="186"/>
      <c r="IM54" s="186"/>
      <c r="IN54" s="186"/>
      <c r="IO54" s="186"/>
      <c r="IP54" s="186"/>
      <c r="IQ54" s="186"/>
    </row>
    <row r="55" spans="1:251" ht="21" customHeight="1">
      <c r="A55" s="190"/>
      <c r="B55" s="191"/>
      <c r="C55" s="152"/>
      <c r="D55" s="152"/>
      <c r="E55" s="151"/>
      <c r="F55" s="151"/>
      <c r="G55" s="151"/>
      <c r="H55" s="151"/>
      <c r="I55" s="151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6"/>
      <c r="EV55" s="186"/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6"/>
      <c r="FI55" s="186"/>
      <c r="FJ55" s="186"/>
      <c r="FK55" s="186"/>
      <c r="FL55" s="186"/>
      <c r="FM55" s="186"/>
      <c r="FN55" s="186"/>
      <c r="FO55" s="186"/>
      <c r="FP55" s="186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186"/>
      <c r="HQ55" s="186"/>
      <c r="HR55" s="186"/>
      <c r="HS55" s="186"/>
      <c r="HT55" s="186"/>
      <c r="HU55" s="186"/>
      <c r="HV55" s="186"/>
      <c r="HW55" s="186"/>
      <c r="HX55" s="186"/>
      <c r="HY55" s="186"/>
      <c r="HZ55" s="186"/>
      <c r="IA55" s="186"/>
      <c r="IB55" s="186"/>
      <c r="IC55" s="186"/>
      <c r="ID55" s="186"/>
      <c r="IE55" s="186"/>
      <c r="IF55" s="186"/>
      <c r="IG55" s="186"/>
      <c r="IH55" s="186"/>
      <c r="II55" s="186"/>
      <c r="IJ55" s="186"/>
      <c r="IK55" s="186"/>
      <c r="IL55" s="186"/>
      <c r="IM55" s="186"/>
      <c r="IN55" s="186"/>
      <c r="IO55" s="186"/>
      <c r="IP55" s="186"/>
      <c r="IQ55" s="186"/>
    </row>
    <row r="56" spans="1:251" ht="21" customHeight="1">
      <c r="A56" s="182" t="s">
        <v>123</v>
      </c>
      <c r="B56" s="123">
        <v>6</v>
      </c>
      <c r="C56" s="124">
        <v>1</v>
      </c>
      <c r="D56" s="125" t="s">
        <v>181</v>
      </c>
      <c r="E56" s="126"/>
      <c r="F56" s="127" t="s">
        <v>59</v>
      </c>
      <c r="G56" s="127"/>
      <c r="H56" s="128"/>
      <c r="I56" s="128"/>
      <c r="J56" s="187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86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6"/>
      <c r="EI56" s="186"/>
      <c r="EJ56" s="186"/>
      <c r="EK56" s="186"/>
      <c r="EL56" s="186"/>
      <c r="EM56" s="186"/>
      <c r="EN56" s="186"/>
      <c r="EO56" s="186"/>
      <c r="EP56" s="186"/>
      <c r="EQ56" s="186"/>
      <c r="ER56" s="186"/>
      <c r="ES56" s="186"/>
      <c r="ET56" s="186"/>
      <c r="EU56" s="186"/>
      <c r="EV56" s="186"/>
      <c r="EW56" s="186"/>
      <c r="EX56" s="186"/>
      <c r="EY56" s="186"/>
      <c r="EZ56" s="186"/>
      <c r="FA56" s="186"/>
      <c r="FB56" s="186"/>
      <c r="FC56" s="186"/>
      <c r="FD56" s="186"/>
      <c r="FE56" s="186"/>
      <c r="FF56" s="186"/>
      <c r="FG56" s="186"/>
      <c r="FH56" s="186"/>
      <c r="FI56" s="186"/>
      <c r="FJ56" s="186"/>
      <c r="FK56" s="186"/>
      <c r="FL56" s="186"/>
      <c r="FM56" s="186"/>
      <c r="FN56" s="186"/>
      <c r="FO56" s="186"/>
      <c r="FP56" s="186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186"/>
      <c r="HQ56" s="186"/>
      <c r="HR56" s="186"/>
      <c r="HS56" s="186"/>
      <c r="HT56" s="186"/>
      <c r="HU56" s="186"/>
      <c r="HV56" s="186"/>
      <c r="HW56" s="186"/>
      <c r="HX56" s="186"/>
      <c r="HY56" s="186"/>
      <c r="HZ56" s="186"/>
      <c r="IA56" s="186"/>
      <c r="IB56" s="186"/>
      <c r="IC56" s="186"/>
      <c r="ID56" s="186"/>
      <c r="IE56" s="186"/>
      <c r="IF56" s="186"/>
      <c r="IG56" s="186"/>
      <c r="IH56" s="186"/>
      <c r="II56" s="186"/>
      <c r="IJ56" s="186"/>
      <c r="IK56" s="186"/>
      <c r="IL56" s="186"/>
      <c r="IM56" s="186"/>
      <c r="IN56" s="186"/>
      <c r="IO56" s="186"/>
      <c r="IP56" s="186"/>
      <c r="IQ56" s="186"/>
    </row>
    <row r="57" spans="1:251" ht="21" customHeight="1">
      <c r="A57" s="132"/>
      <c r="B57" s="133"/>
      <c r="C57" s="124">
        <v>2</v>
      </c>
      <c r="D57" s="125" t="s">
        <v>181</v>
      </c>
      <c r="E57" s="126"/>
      <c r="F57" s="127" t="s">
        <v>59</v>
      </c>
      <c r="G57" s="127"/>
      <c r="H57" s="128"/>
      <c r="I57" s="128"/>
      <c r="J57" s="187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186"/>
      <c r="DO57" s="186"/>
      <c r="DP57" s="186"/>
      <c r="DQ57" s="186"/>
      <c r="DR57" s="186"/>
      <c r="DS57" s="186"/>
      <c r="DT57" s="186"/>
      <c r="DU57" s="186"/>
      <c r="DV57" s="186"/>
      <c r="DW57" s="186"/>
      <c r="DX57" s="186"/>
      <c r="DY57" s="186"/>
      <c r="DZ57" s="186"/>
      <c r="EA57" s="186"/>
      <c r="EB57" s="186"/>
      <c r="EC57" s="186"/>
      <c r="ED57" s="186"/>
      <c r="EE57" s="186"/>
      <c r="EF57" s="186"/>
      <c r="EG57" s="186"/>
      <c r="EH57" s="186"/>
      <c r="EI57" s="186"/>
      <c r="EJ57" s="186"/>
      <c r="EK57" s="186"/>
      <c r="EL57" s="186"/>
      <c r="EM57" s="186"/>
      <c r="EN57" s="186"/>
      <c r="EO57" s="186"/>
      <c r="EP57" s="186"/>
      <c r="EQ57" s="186"/>
      <c r="ER57" s="186"/>
      <c r="ES57" s="186"/>
      <c r="ET57" s="186"/>
      <c r="EU57" s="186"/>
      <c r="EV57" s="186"/>
      <c r="EW57" s="186"/>
      <c r="EX57" s="186"/>
      <c r="EY57" s="186"/>
      <c r="EZ57" s="186"/>
      <c r="FA57" s="186"/>
      <c r="FB57" s="186"/>
      <c r="FC57" s="186"/>
      <c r="FD57" s="186"/>
      <c r="FE57" s="186"/>
      <c r="FF57" s="186"/>
      <c r="FG57" s="186"/>
      <c r="FH57" s="186"/>
      <c r="FI57" s="186"/>
      <c r="FJ57" s="186"/>
      <c r="FK57" s="186"/>
      <c r="FL57" s="186"/>
      <c r="FM57" s="186"/>
      <c r="FN57" s="186"/>
      <c r="FO57" s="186"/>
      <c r="FP57" s="186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186"/>
      <c r="HQ57" s="186"/>
      <c r="HR57" s="186"/>
      <c r="HS57" s="186"/>
      <c r="HT57" s="186"/>
      <c r="HU57" s="186"/>
      <c r="HV57" s="186"/>
      <c r="HW57" s="186"/>
      <c r="HX57" s="186"/>
      <c r="HY57" s="186"/>
      <c r="HZ57" s="186"/>
      <c r="IA57" s="186"/>
      <c r="IB57" s="186"/>
      <c r="IC57" s="186"/>
      <c r="ID57" s="186"/>
      <c r="IE57" s="186"/>
      <c r="IF57" s="186"/>
      <c r="IG57" s="186"/>
      <c r="IH57" s="186"/>
      <c r="II57" s="186"/>
      <c r="IJ57" s="186"/>
      <c r="IK57" s="186"/>
      <c r="IL57" s="186"/>
      <c r="IM57" s="186"/>
      <c r="IN57" s="186"/>
      <c r="IO57" s="186"/>
      <c r="IP57" s="186"/>
      <c r="IQ57" s="186"/>
    </row>
    <row r="58" spans="1:251" ht="21" customHeight="1">
      <c r="A58" s="132"/>
      <c r="B58" s="133"/>
      <c r="C58" s="124">
        <v>3</v>
      </c>
      <c r="D58" s="125" t="s">
        <v>181</v>
      </c>
      <c r="E58" s="126"/>
      <c r="F58" s="127" t="s">
        <v>59</v>
      </c>
      <c r="G58" s="127"/>
      <c r="H58" s="128"/>
      <c r="I58" s="128"/>
      <c r="J58" s="187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86"/>
      <c r="DW58" s="186"/>
      <c r="DX58" s="186"/>
      <c r="DY58" s="186"/>
      <c r="DZ58" s="186"/>
      <c r="EA58" s="186"/>
      <c r="EB58" s="186"/>
      <c r="EC58" s="186"/>
      <c r="ED58" s="186"/>
      <c r="EE58" s="186"/>
      <c r="EF58" s="186"/>
      <c r="EG58" s="186"/>
      <c r="EH58" s="186"/>
      <c r="EI58" s="186"/>
      <c r="EJ58" s="186"/>
      <c r="EK58" s="186"/>
      <c r="EL58" s="186"/>
      <c r="EM58" s="186"/>
      <c r="EN58" s="186"/>
      <c r="EO58" s="186"/>
      <c r="EP58" s="186"/>
      <c r="EQ58" s="186"/>
      <c r="ER58" s="186"/>
      <c r="ES58" s="186"/>
      <c r="ET58" s="186"/>
      <c r="EU58" s="186"/>
      <c r="EV58" s="186"/>
      <c r="EW58" s="186"/>
      <c r="EX58" s="186"/>
      <c r="EY58" s="186"/>
      <c r="EZ58" s="186"/>
      <c r="FA58" s="186"/>
      <c r="FB58" s="186"/>
      <c r="FC58" s="186"/>
      <c r="FD58" s="186"/>
      <c r="FE58" s="186"/>
      <c r="FF58" s="186"/>
      <c r="FG58" s="186"/>
      <c r="FH58" s="186"/>
      <c r="FI58" s="186"/>
      <c r="FJ58" s="186"/>
      <c r="FK58" s="186"/>
      <c r="FL58" s="186"/>
      <c r="FM58" s="186"/>
      <c r="FN58" s="186"/>
      <c r="FO58" s="186"/>
      <c r="FP58" s="186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186"/>
      <c r="HQ58" s="186"/>
      <c r="HR58" s="186"/>
      <c r="HS58" s="186"/>
      <c r="HT58" s="186"/>
      <c r="HU58" s="186"/>
      <c r="HV58" s="186"/>
      <c r="HW58" s="186"/>
      <c r="HX58" s="186"/>
      <c r="HY58" s="186"/>
      <c r="HZ58" s="186"/>
      <c r="IA58" s="186"/>
      <c r="IB58" s="186"/>
      <c r="IC58" s="186"/>
      <c r="ID58" s="186"/>
      <c r="IE58" s="186"/>
      <c r="IF58" s="186"/>
      <c r="IG58" s="186"/>
      <c r="IH58" s="186"/>
      <c r="II58" s="186"/>
      <c r="IJ58" s="186"/>
      <c r="IK58" s="186"/>
      <c r="IL58" s="186"/>
      <c r="IM58" s="186"/>
      <c r="IN58" s="186"/>
      <c r="IO58" s="186"/>
      <c r="IP58" s="186"/>
      <c r="IQ58" s="186"/>
    </row>
    <row r="59" spans="1:251" ht="21" customHeight="1">
      <c r="A59" s="132"/>
      <c r="B59" s="133"/>
      <c r="C59" s="124">
        <v>4</v>
      </c>
      <c r="D59" s="125" t="s">
        <v>181</v>
      </c>
      <c r="E59" s="126"/>
      <c r="F59" s="127" t="s">
        <v>59</v>
      </c>
      <c r="G59" s="127"/>
      <c r="H59" s="128"/>
      <c r="I59" s="128"/>
      <c r="J59" s="187"/>
      <c r="K59"/>
      <c r="L59"/>
      <c r="M59"/>
      <c r="N59"/>
      <c r="O59"/>
      <c r="P59"/>
      <c r="Q59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186"/>
      <c r="EX59" s="186"/>
      <c r="EY59" s="186"/>
      <c r="EZ59" s="186"/>
      <c r="FA59" s="186"/>
      <c r="FB59" s="186"/>
      <c r="FC59" s="186"/>
      <c r="FD59" s="186"/>
      <c r="FE59" s="186"/>
      <c r="FF59" s="186"/>
      <c r="FG59" s="186"/>
      <c r="FH59" s="186"/>
      <c r="FI59" s="186"/>
      <c r="FJ59" s="186"/>
      <c r="FK59" s="186"/>
      <c r="FL59" s="186"/>
      <c r="FM59" s="186"/>
      <c r="FN59" s="186"/>
      <c r="FO59" s="186"/>
      <c r="FP59" s="186"/>
      <c r="FQ59" s="186"/>
      <c r="FR59" s="186"/>
      <c r="FS59" s="186"/>
      <c r="FT59" s="186"/>
      <c r="FU59" s="186"/>
      <c r="FV59" s="186"/>
      <c r="FW59" s="186"/>
      <c r="FX59" s="186"/>
      <c r="FY59" s="186"/>
      <c r="FZ59" s="186"/>
      <c r="GA59" s="186"/>
      <c r="GB59" s="186"/>
      <c r="GC59" s="186"/>
      <c r="GD59" s="186"/>
      <c r="GE59" s="186"/>
      <c r="GF59" s="186"/>
      <c r="GG59" s="186"/>
      <c r="GH59" s="186"/>
      <c r="GI59" s="186"/>
      <c r="GJ59" s="186"/>
      <c r="GK59" s="186"/>
      <c r="GL59" s="186"/>
      <c r="GM59" s="186"/>
      <c r="GN59" s="186"/>
      <c r="GO59" s="186"/>
      <c r="GP59" s="186"/>
      <c r="GQ59" s="186"/>
      <c r="GR59" s="186"/>
      <c r="GS59" s="186"/>
      <c r="GT59" s="186"/>
      <c r="GU59" s="186"/>
      <c r="GV59" s="186"/>
      <c r="GW59" s="186"/>
      <c r="GX59" s="186"/>
      <c r="GY59" s="186"/>
      <c r="GZ59" s="186"/>
      <c r="HA59" s="186"/>
      <c r="HB59" s="186"/>
      <c r="HC59" s="186"/>
      <c r="HD59" s="186"/>
      <c r="HE59" s="186"/>
      <c r="HF59" s="186"/>
      <c r="HG59" s="186"/>
      <c r="HH59" s="186"/>
      <c r="HI59" s="186"/>
      <c r="HJ59" s="186"/>
      <c r="HK59" s="186"/>
      <c r="HL59" s="186"/>
      <c r="HM59" s="186"/>
      <c r="HN59" s="186"/>
      <c r="HO59" s="186"/>
      <c r="HP59" s="186"/>
      <c r="HQ59" s="186"/>
      <c r="HR59" s="186"/>
      <c r="HS59" s="186"/>
      <c r="HT59" s="186"/>
      <c r="HU59" s="186"/>
      <c r="HV59" s="186"/>
      <c r="HW59" s="186"/>
      <c r="HX59" s="186"/>
      <c r="HY59" s="186"/>
      <c r="HZ59" s="186"/>
      <c r="IA59" s="186"/>
      <c r="IB59" s="186"/>
      <c r="IC59" s="186"/>
      <c r="ID59" s="186"/>
      <c r="IE59" s="186"/>
      <c r="IF59" s="186"/>
      <c r="IG59" s="186"/>
      <c r="IH59" s="186"/>
      <c r="II59" s="186"/>
      <c r="IJ59" s="186"/>
      <c r="IK59" s="186"/>
      <c r="IL59" s="186"/>
      <c r="IM59" s="186"/>
      <c r="IN59" s="186"/>
      <c r="IO59" s="186"/>
      <c r="IP59" s="186"/>
      <c r="IQ59" s="186"/>
    </row>
    <row r="60" spans="1:251" ht="21" customHeight="1">
      <c r="A60" s="134"/>
      <c r="B60" s="135"/>
      <c r="C60" s="136">
        <v>5</v>
      </c>
      <c r="D60" s="137" t="s">
        <v>0</v>
      </c>
      <c r="E60" s="138"/>
      <c r="F60" s="139" t="s">
        <v>59</v>
      </c>
      <c r="G60" s="139"/>
      <c r="H60" s="140"/>
      <c r="I60" s="140"/>
      <c r="J60" s="187"/>
      <c r="K60"/>
      <c r="L60"/>
      <c r="M60"/>
      <c r="N60"/>
      <c r="O60"/>
      <c r="P60"/>
      <c r="Q60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  <c r="EO60" s="186"/>
      <c r="EP60" s="186"/>
      <c r="EQ60" s="186"/>
      <c r="ER60" s="186"/>
      <c r="ES60" s="186"/>
      <c r="ET60" s="186"/>
      <c r="EU60" s="186"/>
      <c r="EV60" s="186"/>
      <c r="EW60" s="186"/>
      <c r="EX60" s="186"/>
      <c r="EY60" s="186"/>
      <c r="EZ60" s="186"/>
      <c r="FA60" s="186"/>
      <c r="FB60" s="186"/>
      <c r="FC60" s="186"/>
      <c r="FD60" s="186"/>
      <c r="FE60" s="186"/>
      <c r="FF60" s="186"/>
      <c r="FG60" s="186"/>
      <c r="FH60" s="186"/>
      <c r="FI60" s="186"/>
      <c r="FJ60" s="186"/>
      <c r="FK60" s="186"/>
      <c r="FL60" s="186"/>
      <c r="FM60" s="186"/>
      <c r="FN60" s="186"/>
      <c r="FO60" s="186"/>
      <c r="FP60" s="186"/>
      <c r="FQ60" s="186"/>
      <c r="FR60" s="186"/>
      <c r="FS60" s="186"/>
      <c r="FT60" s="186"/>
      <c r="FU60" s="186"/>
      <c r="FV60" s="186"/>
      <c r="FW60" s="186"/>
      <c r="FX60" s="186"/>
      <c r="FY60" s="186"/>
      <c r="FZ60" s="186"/>
      <c r="GA60" s="186"/>
      <c r="GB60" s="186"/>
      <c r="GC60" s="186"/>
      <c r="GD60" s="186"/>
      <c r="GE60" s="186"/>
      <c r="GF60" s="186"/>
      <c r="GG60" s="186"/>
      <c r="GH60" s="186"/>
      <c r="GI60" s="186"/>
      <c r="GJ60" s="186"/>
      <c r="GK60" s="186"/>
      <c r="GL60" s="186"/>
      <c r="GM60" s="186"/>
      <c r="GN60" s="186"/>
      <c r="GO60" s="186"/>
      <c r="GP60" s="186"/>
      <c r="GQ60" s="186"/>
      <c r="GR60" s="186"/>
      <c r="GS60" s="186"/>
      <c r="GT60" s="186"/>
      <c r="GU60" s="186"/>
      <c r="GV60" s="186"/>
      <c r="GW60" s="186"/>
      <c r="GX60" s="186"/>
      <c r="GY60" s="186"/>
      <c r="GZ60" s="186"/>
      <c r="HA60" s="186"/>
      <c r="HB60" s="186"/>
      <c r="HC60" s="186"/>
      <c r="HD60" s="186"/>
      <c r="HE60" s="186"/>
      <c r="HF60" s="186"/>
      <c r="HG60" s="186"/>
      <c r="HH60" s="186"/>
      <c r="HI60" s="186"/>
      <c r="HJ60" s="186"/>
      <c r="HK60" s="186"/>
      <c r="HL60" s="186"/>
      <c r="HM60" s="186"/>
      <c r="HN60" s="186"/>
      <c r="HO60" s="186"/>
      <c r="HP60" s="186"/>
      <c r="HQ60" s="186"/>
      <c r="HR60" s="186"/>
      <c r="HS60" s="186"/>
      <c r="HT60" s="186"/>
      <c r="HU60" s="186"/>
      <c r="HV60" s="186"/>
      <c r="HW60" s="186"/>
      <c r="HX60" s="186"/>
      <c r="HY60" s="186"/>
      <c r="HZ60" s="186"/>
      <c r="IA60" s="186"/>
      <c r="IB60" s="186"/>
      <c r="IC60" s="186"/>
      <c r="ID60" s="186"/>
      <c r="IE60" s="186"/>
      <c r="IF60" s="186"/>
      <c r="IG60" s="186"/>
      <c r="IH60" s="186"/>
      <c r="II60" s="186"/>
      <c r="IJ60" s="186"/>
      <c r="IK60" s="186"/>
      <c r="IL60" s="186"/>
      <c r="IM60" s="186"/>
      <c r="IN60" s="186"/>
      <c r="IO60" s="186"/>
      <c r="IP60" s="186"/>
      <c r="IQ60" s="186"/>
    </row>
    <row r="61" spans="1:251" ht="21" customHeight="1">
      <c r="A61" s="134"/>
      <c r="B61" s="135"/>
      <c r="C61" s="136">
        <v>6</v>
      </c>
      <c r="D61" s="137" t="s">
        <v>0</v>
      </c>
      <c r="E61" s="138"/>
      <c r="F61" s="139" t="s">
        <v>59</v>
      </c>
      <c r="G61" s="139"/>
      <c r="H61" s="140"/>
      <c r="I61" s="140"/>
      <c r="J61" s="187"/>
      <c r="K61"/>
      <c r="L61"/>
      <c r="M61"/>
      <c r="N61"/>
      <c r="O61"/>
      <c r="P61"/>
      <c r="Q61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186"/>
      <c r="EX61" s="186"/>
      <c r="EY61" s="186"/>
      <c r="EZ61" s="186"/>
      <c r="FA61" s="186"/>
      <c r="FB61" s="186"/>
      <c r="FC61" s="186"/>
      <c r="FD61" s="186"/>
      <c r="FE61" s="186"/>
      <c r="FF61" s="186"/>
      <c r="FG61" s="186"/>
      <c r="FH61" s="186"/>
      <c r="FI61" s="186"/>
      <c r="FJ61" s="186"/>
      <c r="FK61" s="186"/>
      <c r="FL61" s="186"/>
      <c r="FM61" s="186"/>
      <c r="FN61" s="186"/>
      <c r="FO61" s="186"/>
      <c r="FP61" s="186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186"/>
      <c r="HQ61" s="186"/>
      <c r="HR61" s="186"/>
      <c r="HS61" s="186"/>
      <c r="HT61" s="186"/>
      <c r="HU61" s="186"/>
      <c r="HV61" s="186"/>
      <c r="HW61" s="186"/>
      <c r="HX61" s="186"/>
      <c r="HY61" s="186"/>
      <c r="HZ61" s="186"/>
      <c r="IA61" s="186"/>
      <c r="IB61" s="186"/>
      <c r="IC61" s="186"/>
      <c r="ID61" s="186"/>
      <c r="IE61" s="186"/>
      <c r="IF61" s="186"/>
      <c r="IG61" s="186"/>
      <c r="IH61" s="186"/>
      <c r="II61" s="186"/>
      <c r="IJ61" s="186"/>
      <c r="IK61" s="186"/>
      <c r="IL61" s="186"/>
      <c r="IM61" s="186"/>
      <c r="IN61" s="186"/>
      <c r="IO61" s="186"/>
      <c r="IP61" s="186"/>
      <c r="IQ61" s="186"/>
    </row>
    <row r="62" spans="1:251" ht="21" customHeight="1">
      <c r="A62" s="134"/>
      <c r="B62" s="135"/>
      <c r="C62" s="136">
        <v>7</v>
      </c>
      <c r="D62" s="137" t="s">
        <v>0</v>
      </c>
      <c r="E62" s="138"/>
      <c r="F62" s="139" t="s">
        <v>59</v>
      </c>
      <c r="G62" s="139"/>
      <c r="H62" s="140"/>
      <c r="I62" s="140"/>
      <c r="J62" s="187"/>
      <c r="K62"/>
      <c r="L62"/>
      <c r="M62"/>
      <c r="N62"/>
      <c r="O62"/>
      <c r="P62"/>
      <c r="Q62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186"/>
      <c r="HQ62" s="186"/>
      <c r="HR62" s="186"/>
      <c r="HS62" s="186"/>
      <c r="HT62" s="186"/>
      <c r="HU62" s="186"/>
      <c r="HV62" s="186"/>
      <c r="HW62" s="186"/>
      <c r="HX62" s="186"/>
      <c r="HY62" s="186"/>
      <c r="HZ62" s="186"/>
      <c r="IA62" s="186"/>
      <c r="IB62" s="186"/>
      <c r="IC62" s="186"/>
      <c r="ID62" s="186"/>
      <c r="IE62" s="186"/>
      <c r="IF62" s="186"/>
      <c r="IG62" s="186"/>
      <c r="IH62" s="186"/>
      <c r="II62" s="186"/>
      <c r="IJ62" s="186"/>
      <c r="IK62" s="186"/>
      <c r="IL62" s="186"/>
      <c r="IM62" s="186"/>
      <c r="IN62" s="186"/>
      <c r="IO62" s="186"/>
      <c r="IP62" s="186"/>
      <c r="IQ62" s="186"/>
    </row>
    <row r="63" spans="1:251" ht="21" customHeight="1">
      <c r="A63" s="134"/>
      <c r="B63" s="135"/>
      <c r="C63" s="136">
        <v>8</v>
      </c>
      <c r="D63" s="137" t="s">
        <v>0</v>
      </c>
      <c r="E63" s="138"/>
      <c r="F63" s="139" t="s">
        <v>59</v>
      </c>
      <c r="G63" s="139"/>
      <c r="H63" s="140"/>
      <c r="I63" s="140"/>
      <c r="J63" s="187"/>
      <c r="K63"/>
      <c r="L63"/>
      <c r="M63"/>
      <c r="N63"/>
      <c r="O63"/>
      <c r="P63"/>
      <c r="Q63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  <c r="EO63" s="186"/>
      <c r="EP63" s="186"/>
      <c r="EQ63" s="186"/>
      <c r="ER63" s="186"/>
      <c r="ES63" s="186"/>
      <c r="ET63" s="186"/>
      <c r="EU63" s="186"/>
      <c r="EV63" s="186"/>
      <c r="EW63" s="186"/>
      <c r="EX63" s="186"/>
      <c r="EY63" s="186"/>
      <c r="EZ63" s="186"/>
      <c r="FA63" s="186"/>
      <c r="FB63" s="186"/>
      <c r="FC63" s="186"/>
      <c r="FD63" s="186"/>
      <c r="FE63" s="186"/>
      <c r="FF63" s="186"/>
      <c r="FG63" s="186"/>
      <c r="FH63" s="186"/>
      <c r="FI63" s="186"/>
      <c r="FJ63" s="186"/>
      <c r="FK63" s="186"/>
      <c r="FL63" s="186"/>
      <c r="FM63" s="186"/>
      <c r="FN63" s="186"/>
      <c r="FO63" s="186"/>
      <c r="FP63" s="186"/>
      <c r="FQ63" s="186"/>
      <c r="FR63" s="186"/>
      <c r="FS63" s="186"/>
      <c r="FT63" s="186"/>
      <c r="FU63" s="186"/>
      <c r="FV63" s="186"/>
      <c r="FW63" s="186"/>
      <c r="FX63" s="186"/>
      <c r="FY63" s="186"/>
      <c r="FZ63" s="186"/>
      <c r="GA63" s="186"/>
      <c r="GB63" s="186"/>
      <c r="GC63" s="186"/>
      <c r="GD63" s="186"/>
      <c r="GE63" s="186"/>
      <c r="GF63" s="186"/>
      <c r="GG63" s="186"/>
      <c r="GH63" s="186"/>
      <c r="GI63" s="186"/>
      <c r="GJ63" s="186"/>
      <c r="GK63" s="186"/>
      <c r="GL63" s="186"/>
      <c r="GM63" s="186"/>
      <c r="GN63" s="186"/>
      <c r="GO63" s="186"/>
      <c r="GP63" s="186"/>
      <c r="GQ63" s="186"/>
      <c r="GR63" s="186"/>
      <c r="GS63" s="186"/>
      <c r="GT63" s="186"/>
      <c r="GU63" s="186"/>
      <c r="GV63" s="186"/>
      <c r="GW63" s="186"/>
      <c r="GX63" s="186"/>
      <c r="GY63" s="186"/>
      <c r="GZ63" s="186"/>
      <c r="HA63" s="186"/>
      <c r="HB63" s="186"/>
      <c r="HC63" s="186"/>
      <c r="HD63" s="186"/>
      <c r="HE63" s="186"/>
      <c r="HF63" s="186"/>
      <c r="HG63" s="186"/>
      <c r="HH63" s="186"/>
      <c r="HI63" s="186"/>
      <c r="HJ63" s="186"/>
      <c r="HK63" s="186"/>
      <c r="HL63" s="186"/>
      <c r="HM63" s="186"/>
      <c r="HN63" s="186"/>
      <c r="HO63" s="186"/>
      <c r="HP63" s="186"/>
      <c r="HQ63" s="186"/>
      <c r="HR63" s="186"/>
      <c r="HS63" s="186"/>
      <c r="HT63" s="186"/>
      <c r="HU63" s="186"/>
      <c r="HV63" s="186"/>
      <c r="HW63" s="186"/>
      <c r="HX63" s="186"/>
      <c r="HY63" s="186"/>
      <c r="HZ63" s="186"/>
      <c r="IA63" s="186"/>
      <c r="IB63" s="186"/>
      <c r="IC63" s="186"/>
      <c r="ID63" s="186"/>
      <c r="IE63" s="186"/>
      <c r="IF63" s="186"/>
      <c r="IG63" s="186"/>
      <c r="IH63" s="186"/>
      <c r="II63" s="186"/>
      <c r="IJ63" s="186"/>
      <c r="IK63" s="186"/>
      <c r="IL63" s="186"/>
      <c r="IM63" s="186"/>
      <c r="IN63" s="186"/>
      <c r="IO63" s="186"/>
      <c r="IP63" s="186"/>
      <c r="IQ63" s="186"/>
    </row>
    <row r="64" spans="1:251" ht="21" customHeight="1">
      <c r="A64" s="197"/>
      <c r="B64" s="133"/>
      <c r="C64" s="192">
        <v>9</v>
      </c>
      <c r="D64" s="193" t="s">
        <v>237</v>
      </c>
      <c r="E64" s="194" t="s">
        <v>238</v>
      </c>
      <c r="F64" s="195" t="s">
        <v>59</v>
      </c>
      <c r="G64" s="195" t="s">
        <v>19</v>
      </c>
      <c r="H64" s="196"/>
      <c r="I64" s="196" t="s">
        <v>48</v>
      </c>
      <c r="J64" s="187"/>
      <c r="K64"/>
      <c r="L64"/>
      <c r="M64"/>
      <c r="N64"/>
      <c r="O64"/>
      <c r="P64"/>
      <c r="Q64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  <c r="EO64" s="186"/>
      <c r="EP64" s="186"/>
      <c r="EQ64" s="186"/>
      <c r="ER64" s="186"/>
      <c r="ES64" s="186"/>
      <c r="ET64" s="186"/>
      <c r="EU64" s="186"/>
      <c r="EV64" s="186"/>
      <c r="EW64" s="186"/>
      <c r="EX64" s="186"/>
      <c r="EY64" s="186"/>
      <c r="EZ64" s="186"/>
      <c r="FA64" s="186"/>
      <c r="FB64" s="186"/>
      <c r="FC64" s="186"/>
      <c r="FD64" s="186"/>
      <c r="FE64" s="186"/>
      <c r="FF64" s="186"/>
      <c r="FG64" s="186"/>
      <c r="FH64" s="186"/>
      <c r="FI64" s="186"/>
      <c r="FJ64" s="186"/>
      <c r="FK64" s="186"/>
      <c r="FL64" s="186"/>
      <c r="FM64" s="186"/>
      <c r="FN64" s="186"/>
      <c r="FO64" s="186"/>
      <c r="FP64" s="186"/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6"/>
      <c r="GB64" s="186"/>
      <c r="GC64" s="186"/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6"/>
      <c r="GO64" s="186"/>
      <c r="GP64" s="186"/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6"/>
      <c r="HB64" s="186"/>
      <c r="HC64" s="186"/>
      <c r="HD64" s="186"/>
      <c r="HE64" s="186"/>
      <c r="HF64" s="186"/>
      <c r="HG64" s="186"/>
      <c r="HH64" s="186"/>
      <c r="HI64" s="186"/>
      <c r="HJ64" s="186"/>
      <c r="HK64" s="186"/>
      <c r="HL64" s="186"/>
      <c r="HM64" s="186"/>
      <c r="HN64" s="186"/>
      <c r="HO64" s="186"/>
      <c r="HP64" s="186"/>
      <c r="HQ64" s="186"/>
      <c r="HR64" s="186"/>
      <c r="HS64" s="186"/>
      <c r="HT64" s="186"/>
      <c r="HU64" s="186"/>
      <c r="HV64" s="186"/>
      <c r="HW64" s="186"/>
      <c r="HX64" s="186"/>
      <c r="HY64" s="186"/>
      <c r="HZ64" s="186"/>
      <c r="IA64" s="186"/>
      <c r="IB64" s="186"/>
      <c r="IC64" s="186"/>
      <c r="ID64" s="186"/>
      <c r="IE64" s="186"/>
      <c r="IF64" s="186"/>
      <c r="IG64" s="186"/>
      <c r="IH64" s="186"/>
      <c r="II64" s="186"/>
      <c r="IJ64" s="186"/>
      <c r="IK64" s="186"/>
      <c r="IL64" s="186"/>
      <c r="IM64" s="186"/>
      <c r="IN64" s="186"/>
      <c r="IO64" s="186"/>
      <c r="IP64" s="186"/>
      <c r="IQ64" s="186"/>
    </row>
    <row r="65" spans="1:251" ht="21" customHeight="1">
      <c r="A65" s="148"/>
      <c r="B65" s="149"/>
      <c r="C65" s="192">
        <v>10</v>
      </c>
      <c r="D65" s="193" t="s">
        <v>237</v>
      </c>
      <c r="E65" s="194" t="s">
        <v>231</v>
      </c>
      <c r="F65" s="195" t="s">
        <v>59</v>
      </c>
      <c r="G65" s="195" t="s">
        <v>190</v>
      </c>
      <c r="H65" s="196"/>
      <c r="I65" s="196" t="s">
        <v>239</v>
      </c>
      <c r="J65" s="187"/>
      <c r="K65"/>
      <c r="L65"/>
      <c r="M65"/>
      <c r="N65"/>
      <c r="O65"/>
      <c r="P65"/>
      <c r="Q65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  <c r="EO65" s="186"/>
      <c r="EP65" s="186"/>
      <c r="EQ65" s="186"/>
      <c r="ER65" s="186"/>
      <c r="ES65" s="186"/>
      <c r="ET65" s="186"/>
      <c r="EU65" s="186"/>
      <c r="EV65" s="186"/>
      <c r="EW65" s="186"/>
      <c r="EX65" s="186"/>
      <c r="EY65" s="186"/>
      <c r="EZ65" s="186"/>
      <c r="FA65" s="186"/>
      <c r="FB65" s="186"/>
      <c r="FC65" s="186"/>
      <c r="FD65" s="186"/>
      <c r="FE65" s="186"/>
      <c r="FF65" s="186"/>
      <c r="FG65" s="186"/>
      <c r="FH65" s="186"/>
      <c r="FI65" s="186"/>
      <c r="FJ65" s="186"/>
      <c r="FK65" s="186"/>
      <c r="FL65" s="186"/>
      <c r="FM65" s="186"/>
      <c r="FN65" s="186"/>
      <c r="FO65" s="186"/>
      <c r="FP65" s="186"/>
      <c r="FQ65" s="186"/>
      <c r="FR65" s="186"/>
      <c r="FS65" s="186"/>
      <c r="FT65" s="186"/>
      <c r="FU65" s="186"/>
      <c r="FV65" s="186"/>
      <c r="FW65" s="186"/>
      <c r="FX65" s="186"/>
      <c r="FY65" s="186"/>
      <c r="FZ65" s="186"/>
      <c r="GA65" s="186"/>
      <c r="GB65" s="186"/>
      <c r="GC65" s="186"/>
      <c r="GD65" s="186"/>
      <c r="GE65" s="186"/>
      <c r="GF65" s="186"/>
      <c r="GG65" s="186"/>
      <c r="GH65" s="186"/>
      <c r="GI65" s="186"/>
      <c r="GJ65" s="186"/>
      <c r="GK65" s="186"/>
      <c r="GL65" s="186"/>
      <c r="GM65" s="186"/>
      <c r="GN65" s="186"/>
      <c r="GO65" s="186"/>
      <c r="GP65" s="186"/>
      <c r="GQ65" s="186"/>
      <c r="GR65" s="186"/>
      <c r="GS65" s="186"/>
      <c r="GT65" s="186"/>
      <c r="GU65" s="186"/>
      <c r="GV65" s="186"/>
      <c r="GW65" s="186"/>
      <c r="GX65" s="186"/>
      <c r="GY65" s="186"/>
      <c r="GZ65" s="186"/>
      <c r="HA65" s="186"/>
      <c r="HB65" s="186"/>
      <c r="HC65" s="186"/>
      <c r="HD65" s="186"/>
      <c r="HE65" s="186"/>
      <c r="HF65" s="186"/>
      <c r="HG65" s="186"/>
      <c r="HH65" s="186"/>
      <c r="HI65" s="186"/>
      <c r="HJ65" s="186"/>
      <c r="HK65" s="186"/>
      <c r="HL65" s="186"/>
      <c r="HM65" s="186"/>
      <c r="HN65" s="186"/>
      <c r="HO65" s="186"/>
      <c r="HP65" s="186"/>
      <c r="HQ65" s="186"/>
      <c r="HR65" s="186"/>
      <c r="HS65" s="186"/>
      <c r="HT65" s="186"/>
      <c r="HU65" s="186"/>
      <c r="HV65" s="186"/>
      <c r="HW65" s="186"/>
      <c r="HX65" s="186"/>
      <c r="HY65" s="186"/>
      <c r="HZ65" s="186"/>
      <c r="IA65" s="186"/>
      <c r="IB65" s="186"/>
      <c r="IC65" s="186"/>
      <c r="ID65" s="186"/>
      <c r="IE65" s="186"/>
      <c r="IF65" s="186"/>
      <c r="IG65" s="186"/>
      <c r="IH65" s="186"/>
      <c r="II65" s="186"/>
      <c r="IJ65" s="186"/>
      <c r="IK65" s="186"/>
      <c r="IL65" s="186"/>
      <c r="IM65" s="186"/>
      <c r="IN65" s="186"/>
      <c r="IO65" s="186"/>
      <c r="IP65" s="186"/>
      <c r="IQ65" s="186"/>
    </row>
    <row r="66" spans="1:251" ht="21" customHeight="1">
      <c r="A66" s="190"/>
      <c r="B66" s="191"/>
      <c r="C66" s="152"/>
      <c r="D66" s="152"/>
      <c r="E66" s="151"/>
      <c r="F66" s="151"/>
      <c r="G66" s="151"/>
      <c r="H66" s="151"/>
      <c r="I66" s="151"/>
      <c r="K66"/>
      <c r="L66"/>
      <c r="M66"/>
      <c r="N66"/>
      <c r="O66"/>
      <c r="P66"/>
      <c r="Q6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6"/>
      <c r="EV66" s="186"/>
      <c r="EW66" s="186"/>
      <c r="EX66" s="186"/>
      <c r="EY66" s="186"/>
      <c r="EZ66" s="186"/>
      <c r="FA66" s="186"/>
      <c r="FB66" s="186"/>
      <c r="FC66" s="186"/>
      <c r="FD66" s="186"/>
      <c r="FE66" s="186"/>
      <c r="FF66" s="186"/>
      <c r="FG66" s="186"/>
      <c r="FH66" s="186"/>
      <c r="FI66" s="186"/>
      <c r="FJ66" s="186"/>
      <c r="FK66" s="186"/>
      <c r="FL66" s="186"/>
      <c r="FM66" s="186"/>
      <c r="FN66" s="186"/>
      <c r="FO66" s="186"/>
      <c r="FP66" s="186"/>
      <c r="FQ66" s="186"/>
      <c r="FR66" s="186"/>
      <c r="FS66" s="186"/>
      <c r="FT66" s="186"/>
      <c r="FU66" s="186"/>
      <c r="FV66" s="186"/>
      <c r="FW66" s="186"/>
      <c r="FX66" s="186"/>
      <c r="FY66" s="186"/>
      <c r="FZ66" s="186"/>
      <c r="GA66" s="186"/>
      <c r="GB66" s="186"/>
      <c r="GC66" s="186"/>
      <c r="GD66" s="186"/>
      <c r="GE66" s="186"/>
      <c r="GF66" s="186"/>
      <c r="GG66" s="186"/>
      <c r="GH66" s="186"/>
      <c r="GI66" s="186"/>
      <c r="GJ66" s="186"/>
      <c r="GK66" s="186"/>
      <c r="GL66" s="186"/>
      <c r="GM66" s="186"/>
      <c r="GN66" s="186"/>
      <c r="GO66" s="186"/>
      <c r="GP66" s="186"/>
      <c r="GQ66" s="186"/>
      <c r="GR66" s="186"/>
      <c r="GS66" s="186"/>
      <c r="GT66" s="186"/>
      <c r="GU66" s="186"/>
      <c r="GV66" s="186"/>
      <c r="GW66" s="186"/>
      <c r="GX66" s="186"/>
      <c r="GY66" s="186"/>
      <c r="GZ66" s="186"/>
      <c r="HA66" s="186"/>
      <c r="HB66" s="186"/>
      <c r="HC66" s="186"/>
      <c r="HD66" s="186"/>
      <c r="HE66" s="186"/>
      <c r="HF66" s="186"/>
      <c r="HG66" s="186"/>
      <c r="HH66" s="186"/>
      <c r="HI66" s="186"/>
      <c r="HJ66" s="186"/>
      <c r="HK66" s="186"/>
      <c r="HL66" s="186"/>
      <c r="HM66" s="186"/>
      <c r="HN66" s="186"/>
      <c r="HO66" s="186"/>
      <c r="HP66" s="186"/>
      <c r="HQ66" s="186"/>
      <c r="HR66" s="186"/>
      <c r="HS66" s="186"/>
      <c r="HT66" s="186"/>
      <c r="HU66" s="186"/>
      <c r="HV66" s="186"/>
      <c r="HW66" s="186"/>
      <c r="HX66" s="186"/>
      <c r="HY66" s="186"/>
      <c r="HZ66" s="186"/>
      <c r="IA66" s="186"/>
      <c r="IB66" s="186"/>
      <c r="IC66" s="186"/>
      <c r="ID66" s="186"/>
      <c r="IE66" s="186"/>
      <c r="IF66" s="186"/>
      <c r="IG66" s="186"/>
      <c r="IH66" s="186"/>
      <c r="II66" s="186"/>
      <c r="IJ66" s="186"/>
      <c r="IK66" s="186"/>
      <c r="IL66" s="186"/>
      <c r="IM66" s="186"/>
      <c r="IN66" s="186"/>
      <c r="IO66" s="186"/>
      <c r="IP66" s="186"/>
      <c r="IQ66" s="186"/>
    </row>
    <row r="67" spans="1:251" ht="21" customHeight="1">
      <c r="A67" s="182" t="s">
        <v>57</v>
      </c>
      <c r="B67" s="123">
        <v>7</v>
      </c>
      <c r="C67" s="124">
        <v>1</v>
      </c>
      <c r="D67" s="125" t="s">
        <v>181</v>
      </c>
      <c r="E67" s="126"/>
      <c r="F67" s="127" t="s">
        <v>59</v>
      </c>
      <c r="G67" s="127"/>
      <c r="H67" s="128"/>
      <c r="I67" s="128"/>
      <c r="J67" s="187"/>
      <c r="K67"/>
      <c r="L67"/>
      <c r="M67"/>
      <c r="N67"/>
      <c r="O67"/>
      <c r="P67"/>
      <c r="Q67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186"/>
      <c r="EW67" s="186"/>
      <c r="EX67" s="186"/>
      <c r="EY67" s="186"/>
      <c r="EZ67" s="186"/>
      <c r="FA67" s="186"/>
      <c r="FB67" s="186"/>
      <c r="FC67" s="186"/>
      <c r="FD67" s="186"/>
      <c r="FE67" s="186"/>
      <c r="FF67" s="186"/>
      <c r="FG67" s="186"/>
      <c r="FH67" s="186"/>
      <c r="FI67" s="186"/>
      <c r="FJ67" s="186"/>
      <c r="FK67" s="186"/>
      <c r="FL67" s="186"/>
      <c r="FM67" s="186"/>
      <c r="FN67" s="186"/>
      <c r="FO67" s="186"/>
      <c r="FP67" s="186"/>
      <c r="FQ67" s="186"/>
      <c r="FR67" s="186"/>
      <c r="FS67" s="186"/>
      <c r="FT67" s="186"/>
      <c r="FU67" s="186"/>
      <c r="FV67" s="186"/>
      <c r="FW67" s="186"/>
      <c r="FX67" s="186"/>
      <c r="FY67" s="186"/>
      <c r="FZ67" s="186"/>
      <c r="GA67" s="186"/>
      <c r="GB67" s="186"/>
      <c r="GC67" s="186"/>
      <c r="GD67" s="186"/>
      <c r="GE67" s="186"/>
      <c r="GF67" s="186"/>
      <c r="GG67" s="186"/>
      <c r="GH67" s="186"/>
      <c r="GI67" s="186"/>
      <c r="GJ67" s="186"/>
      <c r="GK67" s="186"/>
      <c r="GL67" s="186"/>
      <c r="GM67" s="186"/>
      <c r="GN67" s="186"/>
      <c r="GO67" s="186"/>
      <c r="GP67" s="186"/>
      <c r="GQ67" s="186"/>
      <c r="GR67" s="186"/>
      <c r="GS67" s="186"/>
      <c r="GT67" s="186"/>
      <c r="GU67" s="186"/>
      <c r="GV67" s="186"/>
      <c r="GW67" s="186"/>
      <c r="GX67" s="186"/>
      <c r="GY67" s="186"/>
      <c r="GZ67" s="186"/>
      <c r="HA67" s="186"/>
      <c r="HB67" s="186"/>
      <c r="HC67" s="186"/>
      <c r="HD67" s="186"/>
      <c r="HE67" s="186"/>
      <c r="HF67" s="186"/>
      <c r="HG67" s="186"/>
      <c r="HH67" s="186"/>
      <c r="HI67" s="186"/>
      <c r="HJ67" s="186"/>
      <c r="HK67" s="186"/>
      <c r="HL67" s="186"/>
      <c r="HM67" s="186"/>
      <c r="HN67" s="186"/>
      <c r="HO67" s="186"/>
      <c r="HP67" s="186"/>
      <c r="HQ67" s="186"/>
      <c r="HR67" s="186"/>
      <c r="HS67" s="186"/>
      <c r="HT67" s="186"/>
      <c r="HU67" s="186"/>
      <c r="HV67" s="186"/>
      <c r="HW67" s="186"/>
      <c r="HX67" s="186"/>
      <c r="HY67" s="186"/>
      <c r="HZ67" s="186"/>
      <c r="IA67" s="186"/>
      <c r="IB67" s="186"/>
      <c r="IC67" s="186"/>
      <c r="ID67" s="186"/>
      <c r="IE67" s="186"/>
      <c r="IF67" s="186"/>
      <c r="IG67" s="186"/>
      <c r="IH67" s="186"/>
      <c r="II67" s="186"/>
      <c r="IJ67" s="186"/>
      <c r="IK67" s="186"/>
      <c r="IL67" s="186"/>
      <c r="IM67" s="186"/>
      <c r="IN67" s="186"/>
      <c r="IO67" s="186"/>
      <c r="IP67" s="186"/>
      <c r="IQ67" s="186"/>
    </row>
    <row r="68" spans="1:251" ht="21" customHeight="1">
      <c r="A68" s="132"/>
      <c r="B68" s="133"/>
      <c r="C68" s="124">
        <v>2</v>
      </c>
      <c r="D68" s="125" t="s">
        <v>181</v>
      </c>
      <c r="E68" s="126"/>
      <c r="F68" s="127" t="s">
        <v>59</v>
      </c>
      <c r="G68" s="127"/>
      <c r="H68" s="128"/>
      <c r="I68" s="128"/>
      <c r="J68" s="187"/>
      <c r="K68"/>
      <c r="L68"/>
      <c r="M68"/>
      <c r="N68"/>
      <c r="O68"/>
      <c r="P68"/>
      <c r="Q68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186"/>
      <c r="DZ68" s="186"/>
      <c r="EA68" s="186"/>
      <c r="EB68" s="186"/>
      <c r="EC68" s="186"/>
      <c r="ED68" s="186"/>
      <c r="EE68" s="186"/>
      <c r="EF68" s="186"/>
      <c r="EG68" s="186"/>
      <c r="EH68" s="186"/>
      <c r="EI68" s="186"/>
      <c r="EJ68" s="186"/>
      <c r="EK68" s="186"/>
      <c r="EL68" s="186"/>
      <c r="EM68" s="186"/>
      <c r="EN68" s="186"/>
      <c r="EO68" s="186"/>
      <c r="EP68" s="186"/>
      <c r="EQ68" s="186"/>
      <c r="ER68" s="186"/>
      <c r="ES68" s="186"/>
      <c r="ET68" s="186"/>
      <c r="EU68" s="186"/>
      <c r="EV68" s="186"/>
      <c r="EW68" s="186"/>
      <c r="EX68" s="186"/>
      <c r="EY68" s="186"/>
      <c r="EZ68" s="186"/>
      <c r="FA68" s="186"/>
      <c r="FB68" s="186"/>
      <c r="FC68" s="186"/>
      <c r="FD68" s="186"/>
      <c r="FE68" s="186"/>
      <c r="FF68" s="186"/>
      <c r="FG68" s="186"/>
      <c r="FH68" s="186"/>
      <c r="FI68" s="186"/>
      <c r="FJ68" s="186"/>
      <c r="FK68" s="186"/>
      <c r="FL68" s="186"/>
      <c r="FM68" s="186"/>
      <c r="FN68" s="186"/>
      <c r="FO68" s="186"/>
      <c r="FP68" s="186"/>
      <c r="FQ68" s="186"/>
      <c r="FR68" s="186"/>
      <c r="FS68" s="186"/>
      <c r="FT68" s="186"/>
      <c r="FU68" s="186"/>
      <c r="FV68" s="186"/>
      <c r="FW68" s="186"/>
      <c r="FX68" s="186"/>
      <c r="FY68" s="186"/>
      <c r="FZ68" s="186"/>
      <c r="GA68" s="186"/>
      <c r="GB68" s="186"/>
      <c r="GC68" s="186"/>
      <c r="GD68" s="186"/>
      <c r="GE68" s="186"/>
      <c r="GF68" s="186"/>
      <c r="GG68" s="186"/>
      <c r="GH68" s="186"/>
      <c r="GI68" s="186"/>
      <c r="GJ68" s="186"/>
      <c r="GK68" s="186"/>
      <c r="GL68" s="186"/>
      <c r="GM68" s="186"/>
      <c r="GN68" s="186"/>
      <c r="GO68" s="186"/>
      <c r="GP68" s="186"/>
      <c r="GQ68" s="186"/>
      <c r="GR68" s="186"/>
      <c r="GS68" s="186"/>
      <c r="GT68" s="186"/>
      <c r="GU68" s="186"/>
      <c r="GV68" s="186"/>
      <c r="GW68" s="186"/>
      <c r="GX68" s="186"/>
      <c r="GY68" s="186"/>
      <c r="GZ68" s="186"/>
      <c r="HA68" s="186"/>
      <c r="HB68" s="186"/>
      <c r="HC68" s="186"/>
      <c r="HD68" s="186"/>
      <c r="HE68" s="186"/>
      <c r="HF68" s="186"/>
      <c r="HG68" s="186"/>
      <c r="HH68" s="186"/>
      <c r="HI68" s="186"/>
      <c r="HJ68" s="186"/>
      <c r="HK68" s="186"/>
      <c r="HL68" s="186"/>
      <c r="HM68" s="186"/>
      <c r="HN68" s="186"/>
      <c r="HO68" s="186"/>
      <c r="HP68" s="186"/>
      <c r="HQ68" s="186"/>
      <c r="HR68" s="186"/>
      <c r="HS68" s="186"/>
      <c r="HT68" s="186"/>
      <c r="HU68" s="186"/>
      <c r="HV68" s="186"/>
      <c r="HW68" s="186"/>
      <c r="HX68" s="186"/>
      <c r="HY68" s="186"/>
      <c r="HZ68" s="186"/>
      <c r="IA68" s="186"/>
      <c r="IB68" s="186"/>
      <c r="IC68" s="186"/>
      <c r="ID68" s="186"/>
      <c r="IE68" s="186"/>
      <c r="IF68" s="186"/>
      <c r="IG68" s="186"/>
      <c r="IH68" s="186"/>
      <c r="II68" s="186"/>
      <c r="IJ68" s="186"/>
      <c r="IK68" s="186"/>
      <c r="IL68" s="186"/>
      <c r="IM68" s="186"/>
      <c r="IN68" s="186"/>
      <c r="IO68" s="186"/>
      <c r="IP68" s="186"/>
      <c r="IQ68" s="186"/>
    </row>
    <row r="69" spans="1:251" ht="21" customHeight="1">
      <c r="A69" s="132"/>
      <c r="B69" s="133"/>
      <c r="C69" s="124">
        <v>3</v>
      </c>
      <c r="D69" s="125" t="s">
        <v>181</v>
      </c>
      <c r="E69" s="126"/>
      <c r="F69" s="127" t="s">
        <v>59</v>
      </c>
      <c r="G69" s="127"/>
      <c r="H69" s="128"/>
      <c r="I69" s="128"/>
      <c r="J69" s="187"/>
      <c r="K69"/>
      <c r="L69"/>
      <c r="M69"/>
      <c r="N69"/>
      <c r="O69"/>
      <c r="P69"/>
      <c r="Q69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186"/>
      <c r="DZ69" s="186"/>
      <c r="EA69" s="186"/>
      <c r="EB69" s="186"/>
      <c r="EC69" s="186"/>
      <c r="ED69" s="186"/>
      <c r="EE69" s="186"/>
      <c r="EF69" s="186"/>
      <c r="EG69" s="186"/>
      <c r="EH69" s="186"/>
      <c r="EI69" s="186"/>
      <c r="EJ69" s="186"/>
      <c r="EK69" s="186"/>
      <c r="EL69" s="186"/>
      <c r="EM69" s="186"/>
      <c r="EN69" s="186"/>
      <c r="EO69" s="186"/>
      <c r="EP69" s="186"/>
      <c r="EQ69" s="186"/>
      <c r="ER69" s="186"/>
      <c r="ES69" s="186"/>
      <c r="ET69" s="186"/>
      <c r="EU69" s="186"/>
      <c r="EV69" s="186"/>
      <c r="EW69" s="186"/>
      <c r="EX69" s="186"/>
      <c r="EY69" s="186"/>
      <c r="EZ69" s="186"/>
      <c r="FA69" s="186"/>
      <c r="FB69" s="186"/>
      <c r="FC69" s="186"/>
      <c r="FD69" s="186"/>
      <c r="FE69" s="186"/>
      <c r="FF69" s="186"/>
      <c r="FG69" s="186"/>
      <c r="FH69" s="186"/>
      <c r="FI69" s="186"/>
      <c r="FJ69" s="186"/>
      <c r="FK69" s="186"/>
      <c r="FL69" s="186"/>
      <c r="FM69" s="186"/>
      <c r="FN69" s="186"/>
      <c r="FO69" s="186"/>
      <c r="FP69" s="186"/>
      <c r="FQ69" s="186"/>
      <c r="FR69" s="186"/>
      <c r="FS69" s="186"/>
      <c r="FT69" s="186"/>
      <c r="FU69" s="186"/>
      <c r="FV69" s="186"/>
      <c r="FW69" s="186"/>
      <c r="FX69" s="186"/>
      <c r="FY69" s="186"/>
      <c r="FZ69" s="186"/>
      <c r="GA69" s="186"/>
      <c r="GB69" s="186"/>
      <c r="GC69" s="186"/>
      <c r="GD69" s="186"/>
      <c r="GE69" s="186"/>
      <c r="GF69" s="186"/>
      <c r="GG69" s="186"/>
      <c r="GH69" s="186"/>
      <c r="GI69" s="186"/>
      <c r="GJ69" s="186"/>
      <c r="GK69" s="186"/>
      <c r="GL69" s="186"/>
      <c r="GM69" s="186"/>
      <c r="GN69" s="186"/>
      <c r="GO69" s="186"/>
      <c r="GP69" s="186"/>
      <c r="GQ69" s="186"/>
      <c r="GR69" s="186"/>
      <c r="GS69" s="186"/>
      <c r="GT69" s="186"/>
      <c r="GU69" s="186"/>
      <c r="GV69" s="186"/>
      <c r="GW69" s="186"/>
      <c r="GX69" s="186"/>
      <c r="GY69" s="186"/>
      <c r="GZ69" s="186"/>
      <c r="HA69" s="186"/>
      <c r="HB69" s="186"/>
      <c r="HC69" s="186"/>
      <c r="HD69" s="186"/>
      <c r="HE69" s="186"/>
      <c r="HF69" s="186"/>
      <c r="HG69" s="186"/>
      <c r="HH69" s="186"/>
      <c r="HI69" s="186"/>
      <c r="HJ69" s="186"/>
      <c r="HK69" s="186"/>
      <c r="HL69" s="186"/>
      <c r="HM69" s="186"/>
      <c r="HN69" s="186"/>
      <c r="HO69" s="186"/>
      <c r="HP69" s="186"/>
      <c r="HQ69" s="186"/>
      <c r="HR69" s="186"/>
      <c r="HS69" s="186"/>
      <c r="HT69" s="186"/>
      <c r="HU69" s="186"/>
      <c r="HV69" s="186"/>
      <c r="HW69" s="186"/>
      <c r="HX69" s="186"/>
      <c r="HY69" s="186"/>
      <c r="HZ69" s="186"/>
      <c r="IA69" s="186"/>
      <c r="IB69" s="186"/>
      <c r="IC69" s="186"/>
      <c r="ID69" s="186"/>
      <c r="IE69" s="186"/>
      <c r="IF69" s="186"/>
      <c r="IG69" s="186"/>
      <c r="IH69" s="186"/>
      <c r="II69" s="186"/>
      <c r="IJ69" s="186"/>
      <c r="IK69" s="186"/>
      <c r="IL69" s="186"/>
      <c r="IM69" s="186"/>
      <c r="IN69" s="186"/>
      <c r="IO69" s="186"/>
      <c r="IP69" s="186"/>
      <c r="IQ69" s="186"/>
    </row>
    <row r="70" spans="1:251" ht="21" customHeight="1">
      <c r="A70" s="132"/>
      <c r="B70" s="133"/>
      <c r="C70" s="124">
        <v>4</v>
      </c>
      <c r="D70" s="125" t="s">
        <v>181</v>
      </c>
      <c r="E70" s="126"/>
      <c r="F70" s="127" t="s">
        <v>59</v>
      </c>
      <c r="G70" s="127"/>
      <c r="H70" s="128"/>
      <c r="I70" s="128"/>
      <c r="J70" s="187"/>
      <c r="K70"/>
      <c r="L70"/>
      <c r="M70"/>
      <c r="N70"/>
      <c r="O70"/>
      <c r="P70"/>
      <c r="Q70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186"/>
      <c r="DH70" s="186"/>
      <c r="DI70" s="186"/>
      <c r="DJ70" s="186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186"/>
      <c r="DX70" s="186"/>
      <c r="DY70" s="186"/>
      <c r="DZ70" s="186"/>
      <c r="EA70" s="186"/>
      <c r="EB70" s="186"/>
      <c r="EC70" s="186"/>
      <c r="ED70" s="186"/>
      <c r="EE70" s="186"/>
      <c r="EF70" s="186"/>
      <c r="EG70" s="186"/>
      <c r="EH70" s="186"/>
      <c r="EI70" s="186"/>
      <c r="EJ70" s="186"/>
      <c r="EK70" s="186"/>
      <c r="EL70" s="186"/>
      <c r="EM70" s="186"/>
      <c r="EN70" s="186"/>
      <c r="EO70" s="186"/>
      <c r="EP70" s="186"/>
      <c r="EQ70" s="186"/>
      <c r="ER70" s="186"/>
      <c r="ES70" s="186"/>
      <c r="ET70" s="186"/>
      <c r="EU70" s="186"/>
      <c r="EV70" s="186"/>
      <c r="EW70" s="186"/>
      <c r="EX70" s="186"/>
      <c r="EY70" s="186"/>
      <c r="EZ70" s="186"/>
      <c r="FA70" s="186"/>
      <c r="FB70" s="186"/>
      <c r="FC70" s="186"/>
      <c r="FD70" s="186"/>
      <c r="FE70" s="186"/>
      <c r="FF70" s="186"/>
      <c r="FG70" s="186"/>
      <c r="FH70" s="186"/>
      <c r="FI70" s="186"/>
      <c r="FJ70" s="186"/>
      <c r="FK70" s="186"/>
      <c r="FL70" s="186"/>
      <c r="FM70" s="186"/>
      <c r="FN70" s="186"/>
      <c r="FO70" s="186"/>
      <c r="FP70" s="186"/>
      <c r="FQ70" s="186"/>
      <c r="FR70" s="186"/>
      <c r="FS70" s="186"/>
      <c r="FT70" s="186"/>
      <c r="FU70" s="186"/>
      <c r="FV70" s="186"/>
      <c r="FW70" s="186"/>
      <c r="FX70" s="186"/>
      <c r="FY70" s="186"/>
      <c r="FZ70" s="186"/>
      <c r="GA70" s="186"/>
      <c r="GB70" s="186"/>
      <c r="GC70" s="186"/>
      <c r="GD70" s="186"/>
      <c r="GE70" s="186"/>
      <c r="GF70" s="186"/>
      <c r="GG70" s="186"/>
      <c r="GH70" s="186"/>
      <c r="GI70" s="186"/>
      <c r="GJ70" s="186"/>
      <c r="GK70" s="186"/>
      <c r="GL70" s="186"/>
      <c r="GM70" s="186"/>
      <c r="GN70" s="186"/>
      <c r="GO70" s="186"/>
      <c r="GP70" s="186"/>
      <c r="GQ70" s="186"/>
      <c r="GR70" s="186"/>
      <c r="GS70" s="186"/>
      <c r="GT70" s="186"/>
      <c r="GU70" s="186"/>
      <c r="GV70" s="186"/>
      <c r="GW70" s="186"/>
      <c r="GX70" s="186"/>
      <c r="GY70" s="186"/>
      <c r="GZ70" s="186"/>
      <c r="HA70" s="186"/>
      <c r="HB70" s="186"/>
      <c r="HC70" s="186"/>
      <c r="HD70" s="186"/>
      <c r="HE70" s="186"/>
      <c r="HF70" s="186"/>
      <c r="HG70" s="186"/>
      <c r="HH70" s="186"/>
      <c r="HI70" s="186"/>
      <c r="HJ70" s="186"/>
      <c r="HK70" s="186"/>
      <c r="HL70" s="186"/>
      <c r="HM70" s="186"/>
      <c r="HN70" s="186"/>
      <c r="HO70" s="186"/>
      <c r="HP70" s="186"/>
      <c r="HQ70" s="186"/>
      <c r="HR70" s="186"/>
      <c r="HS70" s="186"/>
      <c r="HT70" s="186"/>
      <c r="HU70" s="186"/>
      <c r="HV70" s="186"/>
      <c r="HW70" s="186"/>
      <c r="HX70" s="186"/>
      <c r="HY70" s="186"/>
      <c r="HZ70" s="186"/>
      <c r="IA70" s="186"/>
      <c r="IB70" s="186"/>
      <c r="IC70" s="186"/>
      <c r="ID70" s="186"/>
      <c r="IE70" s="186"/>
      <c r="IF70" s="186"/>
      <c r="IG70" s="186"/>
      <c r="IH70" s="186"/>
      <c r="II70" s="186"/>
      <c r="IJ70" s="186"/>
      <c r="IK70" s="186"/>
      <c r="IL70" s="186"/>
      <c r="IM70" s="186"/>
      <c r="IN70" s="186"/>
      <c r="IO70" s="186"/>
      <c r="IP70" s="186"/>
      <c r="IQ70" s="186"/>
    </row>
    <row r="71" spans="1:251" ht="21" customHeight="1">
      <c r="A71" s="112" t="s">
        <v>233</v>
      </c>
      <c r="B71" s="51"/>
      <c r="C71" s="136">
        <v>5</v>
      </c>
      <c r="D71" s="137" t="s">
        <v>0</v>
      </c>
      <c r="E71" s="138"/>
      <c r="F71" s="139" t="s">
        <v>59</v>
      </c>
      <c r="G71" s="139"/>
      <c r="H71" s="140"/>
      <c r="I71" s="140"/>
      <c r="J71" s="187"/>
      <c r="K71"/>
      <c r="L71"/>
      <c r="M71"/>
      <c r="N71"/>
      <c r="O71"/>
      <c r="P71"/>
      <c r="Q71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186"/>
      <c r="EF71" s="186"/>
      <c r="EG71" s="186"/>
      <c r="EH71" s="186"/>
      <c r="EI71" s="186"/>
      <c r="EJ71" s="186"/>
      <c r="EK71" s="186"/>
      <c r="EL71" s="186"/>
      <c r="EM71" s="186"/>
      <c r="EN71" s="186"/>
      <c r="EO71" s="186"/>
      <c r="EP71" s="186"/>
      <c r="EQ71" s="186"/>
      <c r="ER71" s="186"/>
      <c r="ES71" s="186"/>
      <c r="ET71" s="186"/>
      <c r="EU71" s="186"/>
      <c r="EV71" s="186"/>
      <c r="EW71" s="186"/>
      <c r="EX71" s="186"/>
      <c r="EY71" s="186"/>
      <c r="EZ71" s="186"/>
      <c r="FA71" s="186"/>
      <c r="FB71" s="186"/>
      <c r="FC71" s="186"/>
      <c r="FD71" s="186"/>
      <c r="FE71" s="186"/>
      <c r="FF71" s="186"/>
      <c r="FG71" s="186"/>
      <c r="FH71" s="186"/>
      <c r="FI71" s="186"/>
      <c r="FJ71" s="186"/>
      <c r="FK71" s="186"/>
      <c r="FL71" s="186"/>
      <c r="FM71" s="186"/>
      <c r="FN71" s="186"/>
      <c r="FO71" s="186"/>
      <c r="FP71" s="186"/>
      <c r="FQ71" s="186"/>
      <c r="FR71" s="186"/>
      <c r="FS71" s="186"/>
      <c r="FT71" s="186"/>
      <c r="FU71" s="186"/>
      <c r="FV71" s="186"/>
      <c r="FW71" s="186"/>
      <c r="FX71" s="186"/>
      <c r="FY71" s="186"/>
      <c r="FZ71" s="186"/>
      <c r="GA71" s="186"/>
      <c r="GB71" s="186"/>
      <c r="GC71" s="186"/>
      <c r="GD71" s="186"/>
      <c r="GE71" s="186"/>
      <c r="GF71" s="186"/>
      <c r="GG71" s="186"/>
      <c r="GH71" s="186"/>
      <c r="GI71" s="186"/>
      <c r="GJ71" s="186"/>
      <c r="GK71" s="186"/>
      <c r="GL71" s="186"/>
      <c r="GM71" s="186"/>
      <c r="GN71" s="186"/>
      <c r="GO71" s="186"/>
      <c r="GP71" s="186"/>
      <c r="GQ71" s="186"/>
      <c r="GR71" s="186"/>
      <c r="GS71" s="186"/>
      <c r="GT71" s="186"/>
      <c r="GU71" s="186"/>
      <c r="GV71" s="186"/>
      <c r="GW71" s="186"/>
      <c r="GX71" s="186"/>
      <c r="GY71" s="186"/>
      <c r="GZ71" s="186"/>
      <c r="HA71" s="186"/>
      <c r="HB71" s="186"/>
      <c r="HC71" s="186"/>
      <c r="HD71" s="186"/>
      <c r="HE71" s="186"/>
      <c r="HF71" s="186"/>
      <c r="HG71" s="186"/>
      <c r="HH71" s="186"/>
      <c r="HI71" s="186"/>
      <c r="HJ71" s="186"/>
      <c r="HK71" s="186"/>
      <c r="HL71" s="186"/>
      <c r="HM71" s="186"/>
      <c r="HN71" s="186"/>
      <c r="HO71" s="186"/>
      <c r="HP71" s="186"/>
      <c r="HQ71" s="186"/>
      <c r="HR71" s="186"/>
      <c r="HS71" s="186"/>
      <c r="HT71" s="186"/>
      <c r="HU71" s="186"/>
      <c r="HV71" s="186"/>
      <c r="HW71" s="186"/>
      <c r="HX71" s="186"/>
      <c r="HY71" s="186"/>
      <c r="HZ71" s="186"/>
      <c r="IA71" s="186"/>
      <c r="IB71" s="186"/>
      <c r="IC71" s="186"/>
      <c r="ID71" s="186"/>
      <c r="IE71" s="186"/>
      <c r="IF71" s="186"/>
      <c r="IG71" s="186"/>
      <c r="IH71" s="186"/>
      <c r="II71" s="186"/>
      <c r="IJ71" s="186"/>
      <c r="IK71" s="186"/>
      <c r="IL71" s="186"/>
      <c r="IM71" s="186"/>
      <c r="IN71" s="186"/>
      <c r="IO71" s="186"/>
      <c r="IP71" s="186"/>
      <c r="IQ71" s="186"/>
    </row>
    <row r="72" spans="1:251" ht="21" customHeight="1">
      <c r="A72" s="112" t="s">
        <v>233</v>
      </c>
      <c r="B72" s="1"/>
      <c r="C72" s="136">
        <v>6</v>
      </c>
      <c r="D72" s="137" t="s">
        <v>0</v>
      </c>
      <c r="E72" s="138"/>
      <c r="F72" s="139" t="s">
        <v>59</v>
      </c>
      <c r="G72" s="139"/>
      <c r="H72" s="140"/>
      <c r="I72" s="140"/>
      <c r="J72" s="187"/>
      <c r="K72"/>
      <c r="L72"/>
      <c r="M72"/>
      <c r="N72"/>
      <c r="O72"/>
      <c r="P72"/>
      <c r="Q72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86"/>
      <c r="DT72" s="186"/>
      <c r="DU72" s="186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186"/>
      <c r="EI72" s="186"/>
      <c r="EJ72" s="186"/>
      <c r="EK72" s="186"/>
      <c r="EL72" s="186"/>
      <c r="EM72" s="186"/>
      <c r="EN72" s="186"/>
      <c r="EO72" s="186"/>
      <c r="EP72" s="186"/>
      <c r="EQ72" s="186"/>
      <c r="ER72" s="186"/>
      <c r="ES72" s="186"/>
      <c r="ET72" s="186"/>
      <c r="EU72" s="186"/>
      <c r="EV72" s="186"/>
      <c r="EW72" s="186"/>
      <c r="EX72" s="186"/>
      <c r="EY72" s="186"/>
      <c r="EZ72" s="186"/>
      <c r="FA72" s="186"/>
      <c r="FB72" s="186"/>
      <c r="FC72" s="186"/>
      <c r="FD72" s="186"/>
      <c r="FE72" s="186"/>
      <c r="FF72" s="186"/>
      <c r="FG72" s="186"/>
      <c r="FH72" s="186"/>
      <c r="FI72" s="186"/>
      <c r="FJ72" s="186"/>
      <c r="FK72" s="186"/>
      <c r="FL72" s="186"/>
      <c r="FM72" s="186"/>
      <c r="FN72" s="186"/>
      <c r="FO72" s="186"/>
      <c r="FP72" s="186"/>
      <c r="FQ72" s="186"/>
      <c r="FR72" s="186"/>
      <c r="FS72" s="186"/>
      <c r="FT72" s="186"/>
      <c r="FU72" s="186"/>
      <c r="FV72" s="186"/>
      <c r="FW72" s="186"/>
      <c r="FX72" s="186"/>
      <c r="FY72" s="186"/>
      <c r="FZ72" s="186"/>
      <c r="GA72" s="186"/>
      <c r="GB72" s="186"/>
      <c r="GC72" s="186"/>
      <c r="GD72" s="186"/>
      <c r="GE72" s="186"/>
      <c r="GF72" s="186"/>
      <c r="GG72" s="186"/>
      <c r="GH72" s="186"/>
      <c r="GI72" s="186"/>
      <c r="GJ72" s="186"/>
      <c r="GK72" s="186"/>
      <c r="GL72" s="186"/>
      <c r="GM72" s="186"/>
      <c r="GN72" s="186"/>
      <c r="GO72" s="186"/>
      <c r="GP72" s="186"/>
      <c r="GQ72" s="186"/>
      <c r="GR72" s="186"/>
      <c r="GS72" s="186"/>
      <c r="GT72" s="186"/>
      <c r="GU72" s="186"/>
      <c r="GV72" s="186"/>
      <c r="GW72" s="186"/>
      <c r="GX72" s="186"/>
      <c r="GY72" s="186"/>
      <c r="GZ72" s="186"/>
      <c r="HA72" s="186"/>
      <c r="HB72" s="186"/>
      <c r="HC72" s="186"/>
      <c r="HD72" s="186"/>
      <c r="HE72" s="186"/>
      <c r="HF72" s="186"/>
      <c r="HG72" s="186"/>
      <c r="HH72" s="186"/>
      <c r="HI72" s="186"/>
      <c r="HJ72" s="186"/>
      <c r="HK72" s="186"/>
      <c r="HL72" s="186"/>
      <c r="HM72" s="186"/>
      <c r="HN72" s="186"/>
      <c r="HO72" s="186"/>
      <c r="HP72" s="186"/>
      <c r="HQ72" s="186"/>
      <c r="HR72" s="186"/>
      <c r="HS72" s="186"/>
      <c r="HT72" s="186"/>
      <c r="HU72" s="186"/>
      <c r="HV72" s="186"/>
      <c r="HW72" s="186"/>
      <c r="HX72" s="186"/>
      <c r="HY72" s="186"/>
      <c r="HZ72" s="186"/>
      <c r="IA72" s="186"/>
      <c r="IB72" s="186"/>
      <c r="IC72" s="186"/>
      <c r="ID72" s="186"/>
      <c r="IE72" s="186"/>
      <c r="IF72" s="186"/>
      <c r="IG72" s="186"/>
      <c r="IH72" s="186"/>
      <c r="II72" s="186"/>
      <c r="IJ72" s="186"/>
      <c r="IK72" s="186"/>
      <c r="IL72" s="186"/>
      <c r="IM72" s="186"/>
      <c r="IN72" s="186"/>
      <c r="IO72" s="186"/>
      <c r="IP72" s="186"/>
      <c r="IQ72" s="186"/>
    </row>
    <row r="73" spans="1:251" ht="21" customHeight="1">
      <c r="A73" s="112" t="s">
        <v>233</v>
      </c>
      <c r="B73" s="1"/>
      <c r="C73" s="136">
        <v>7</v>
      </c>
      <c r="D73" s="137" t="s">
        <v>0</v>
      </c>
      <c r="E73" s="138"/>
      <c r="F73" s="139" t="s">
        <v>59</v>
      </c>
      <c r="G73" s="139"/>
      <c r="H73" s="140"/>
      <c r="I73" s="140"/>
      <c r="J73" s="187"/>
      <c r="K73"/>
      <c r="L73"/>
      <c r="M73"/>
      <c r="N73"/>
      <c r="O73"/>
      <c r="P73"/>
      <c r="Q73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86"/>
      <c r="DW73" s="186"/>
      <c r="DX73" s="186"/>
      <c r="DY73" s="186"/>
      <c r="DZ73" s="186"/>
      <c r="EA73" s="186"/>
      <c r="EB73" s="186"/>
      <c r="EC73" s="186"/>
      <c r="ED73" s="186"/>
      <c r="EE73" s="186"/>
      <c r="EF73" s="186"/>
      <c r="EG73" s="186"/>
      <c r="EH73" s="186"/>
      <c r="EI73" s="186"/>
      <c r="EJ73" s="186"/>
      <c r="EK73" s="186"/>
      <c r="EL73" s="186"/>
      <c r="EM73" s="186"/>
      <c r="EN73" s="186"/>
      <c r="EO73" s="186"/>
      <c r="EP73" s="186"/>
      <c r="EQ73" s="186"/>
      <c r="ER73" s="186"/>
      <c r="ES73" s="186"/>
      <c r="ET73" s="186"/>
      <c r="EU73" s="186"/>
      <c r="EV73" s="186"/>
      <c r="EW73" s="186"/>
      <c r="EX73" s="186"/>
      <c r="EY73" s="186"/>
      <c r="EZ73" s="186"/>
      <c r="FA73" s="186"/>
      <c r="FB73" s="186"/>
      <c r="FC73" s="186"/>
      <c r="FD73" s="186"/>
      <c r="FE73" s="186"/>
      <c r="FF73" s="186"/>
      <c r="FG73" s="186"/>
      <c r="FH73" s="186"/>
      <c r="FI73" s="186"/>
      <c r="FJ73" s="186"/>
      <c r="FK73" s="186"/>
      <c r="FL73" s="186"/>
      <c r="FM73" s="186"/>
      <c r="FN73" s="186"/>
      <c r="FO73" s="186"/>
      <c r="FP73" s="186"/>
      <c r="FQ73" s="186"/>
      <c r="FR73" s="186"/>
      <c r="FS73" s="186"/>
      <c r="FT73" s="186"/>
      <c r="FU73" s="186"/>
      <c r="FV73" s="186"/>
      <c r="FW73" s="186"/>
      <c r="FX73" s="186"/>
      <c r="FY73" s="186"/>
      <c r="FZ73" s="186"/>
      <c r="GA73" s="186"/>
      <c r="GB73" s="186"/>
      <c r="GC73" s="186"/>
      <c r="GD73" s="186"/>
      <c r="GE73" s="186"/>
      <c r="GF73" s="186"/>
      <c r="GG73" s="186"/>
      <c r="GH73" s="186"/>
      <c r="GI73" s="186"/>
      <c r="GJ73" s="186"/>
      <c r="GK73" s="186"/>
      <c r="GL73" s="186"/>
      <c r="GM73" s="186"/>
      <c r="GN73" s="186"/>
      <c r="GO73" s="186"/>
      <c r="GP73" s="186"/>
      <c r="GQ73" s="186"/>
      <c r="GR73" s="186"/>
      <c r="GS73" s="186"/>
      <c r="GT73" s="186"/>
      <c r="GU73" s="186"/>
      <c r="GV73" s="186"/>
      <c r="GW73" s="186"/>
      <c r="GX73" s="186"/>
      <c r="GY73" s="186"/>
      <c r="GZ73" s="186"/>
      <c r="HA73" s="186"/>
      <c r="HB73" s="186"/>
      <c r="HC73" s="186"/>
      <c r="HD73" s="186"/>
      <c r="HE73" s="186"/>
      <c r="HF73" s="186"/>
      <c r="HG73" s="186"/>
      <c r="HH73" s="186"/>
      <c r="HI73" s="186"/>
      <c r="HJ73" s="186"/>
      <c r="HK73" s="186"/>
      <c r="HL73" s="186"/>
      <c r="HM73" s="186"/>
      <c r="HN73" s="186"/>
      <c r="HO73" s="186"/>
      <c r="HP73" s="186"/>
      <c r="HQ73" s="186"/>
      <c r="HR73" s="186"/>
      <c r="HS73" s="186"/>
      <c r="HT73" s="186"/>
      <c r="HU73" s="186"/>
      <c r="HV73" s="186"/>
      <c r="HW73" s="186"/>
      <c r="HX73" s="186"/>
      <c r="HY73" s="186"/>
      <c r="HZ73" s="186"/>
      <c r="IA73" s="186"/>
      <c r="IB73" s="186"/>
      <c r="IC73" s="186"/>
      <c r="ID73" s="186"/>
      <c r="IE73" s="186"/>
      <c r="IF73" s="186"/>
      <c r="IG73" s="186"/>
      <c r="IH73" s="186"/>
      <c r="II73" s="186"/>
      <c r="IJ73" s="186"/>
      <c r="IK73" s="186"/>
      <c r="IL73" s="186"/>
      <c r="IM73" s="186"/>
      <c r="IN73" s="186"/>
      <c r="IO73" s="186"/>
      <c r="IP73" s="186"/>
      <c r="IQ73" s="186"/>
    </row>
    <row r="74" spans="1:251" ht="21" customHeight="1">
      <c r="A74" s="112" t="s">
        <v>233</v>
      </c>
      <c r="B74" s="51"/>
      <c r="C74" s="136">
        <v>8</v>
      </c>
      <c r="D74" s="137" t="s">
        <v>0</v>
      </c>
      <c r="E74" s="138"/>
      <c r="F74" s="139" t="s">
        <v>59</v>
      </c>
      <c r="G74" s="139"/>
      <c r="H74" s="140"/>
      <c r="I74" s="140"/>
      <c r="J74" s="187"/>
      <c r="K74"/>
      <c r="L74"/>
      <c r="M74"/>
      <c r="N74"/>
      <c r="O74"/>
      <c r="P74"/>
      <c r="Q74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6"/>
      <c r="CR74" s="186"/>
      <c r="CS74" s="186"/>
      <c r="CT74" s="186"/>
      <c r="CU74" s="186"/>
      <c r="CV74" s="186"/>
      <c r="CW74" s="186"/>
      <c r="CX74" s="186"/>
      <c r="CY74" s="186"/>
      <c r="CZ74" s="186"/>
      <c r="DA74" s="186"/>
      <c r="DB74" s="186"/>
      <c r="DC74" s="186"/>
      <c r="DD74" s="186"/>
      <c r="DE74" s="186"/>
      <c r="DF74" s="186"/>
      <c r="DG74" s="186"/>
      <c r="DH74" s="186"/>
      <c r="DI74" s="186"/>
      <c r="DJ74" s="186"/>
      <c r="DK74" s="186"/>
      <c r="DL74" s="186"/>
      <c r="DM74" s="186"/>
      <c r="DN74" s="186"/>
      <c r="DO74" s="186"/>
      <c r="DP74" s="186"/>
      <c r="DQ74" s="186"/>
      <c r="DR74" s="186"/>
      <c r="DS74" s="186"/>
      <c r="DT74" s="186"/>
      <c r="DU74" s="186"/>
      <c r="DV74" s="186"/>
      <c r="DW74" s="186"/>
      <c r="DX74" s="186"/>
      <c r="DY74" s="186"/>
      <c r="DZ74" s="186"/>
      <c r="EA74" s="186"/>
      <c r="EB74" s="186"/>
      <c r="EC74" s="186"/>
      <c r="ED74" s="186"/>
      <c r="EE74" s="186"/>
      <c r="EF74" s="186"/>
      <c r="EG74" s="186"/>
      <c r="EH74" s="186"/>
      <c r="EI74" s="186"/>
      <c r="EJ74" s="186"/>
      <c r="EK74" s="186"/>
      <c r="EL74" s="186"/>
      <c r="EM74" s="186"/>
      <c r="EN74" s="186"/>
      <c r="EO74" s="186"/>
      <c r="EP74" s="186"/>
      <c r="EQ74" s="186"/>
      <c r="ER74" s="186"/>
      <c r="ES74" s="186"/>
      <c r="ET74" s="186"/>
      <c r="EU74" s="186"/>
      <c r="EV74" s="186"/>
      <c r="EW74" s="186"/>
      <c r="EX74" s="186"/>
      <c r="EY74" s="186"/>
      <c r="EZ74" s="186"/>
      <c r="FA74" s="186"/>
      <c r="FB74" s="186"/>
      <c r="FC74" s="186"/>
      <c r="FD74" s="186"/>
      <c r="FE74" s="186"/>
      <c r="FF74" s="186"/>
      <c r="FG74" s="186"/>
      <c r="FH74" s="186"/>
      <c r="FI74" s="186"/>
      <c r="FJ74" s="186"/>
      <c r="FK74" s="186"/>
      <c r="FL74" s="186"/>
      <c r="FM74" s="186"/>
      <c r="FN74" s="186"/>
      <c r="FO74" s="186"/>
      <c r="FP74" s="186"/>
      <c r="FQ74" s="186"/>
      <c r="FR74" s="186"/>
      <c r="FS74" s="186"/>
      <c r="FT74" s="186"/>
      <c r="FU74" s="186"/>
      <c r="FV74" s="186"/>
      <c r="FW74" s="186"/>
      <c r="FX74" s="186"/>
      <c r="FY74" s="186"/>
      <c r="FZ74" s="186"/>
      <c r="GA74" s="186"/>
      <c r="GB74" s="186"/>
      <c r="GC74" s="186"/>
      <c r="GD74" s="186"/>
      <c r="GE74" s="186"/>
      <c r="GF74" s="186"/>
      <c r="GG74" s="186"/>
      <c r="GH74" s="186"/>
      <c r="GI74" s="186"/>
      <c r="GJ74" s="186"/>
      <c r="GK74" s="186"/>
      <c r="GL74" s="186"/>
      <c r="GM74" s="186"/>
      <c r="GN74" s="186"/>
      <c r="GO74" s="186"/>
      <c r="GP74" s="186"/>
      <c r="GQ74" s="186"/>
      <c r="GR74" s="186"/>
      <c r="GS74" s="186"/>
      <c r="GT74" s="186"/>
      <c r="GU74" s="186"/>
      <c r="GV74" s="186"/>
      <c r="GW74" s="186"/>
      <c r="GX74" s="186"/>
      <c r="GY74" s="186"/>
      <c r="GZ74" s="186"/>
      <c r="HA74" s="186"/>
      <c r="HB74" s="186"/>
      <c r="HC74" s="186"/>
      <c r="HD74" s="186"/>
      <c r="HE74" s="186"/>
      <c r="HF74" s="186"/>
      <c r="HG74" s="186"/>
      <c r="HH74" s="186"/>
      <c r="HI74" s="186"/>
      <c r="HJ74" s="186"/>
      <c r="HK74" s="186"/>
      <c r="HL74" s="186"/>
      <c r="HM74" s="186"/>
      <c r="HN74" s="186"/>
      <c r="HO74" s="186"/>
      <c r="HP74" s="186"/>
      <c r="HQ74" s="186"/>
      <c r="HR74" s="186"/>
      <c r="HS74" s="186"/>
      <c r="HT74" s="186"/>
      <c r="HU74" s="186"/>
      <c r="HV74" s="186"/>
      <c r="HW74" s="186"/>
      <c r="HX74" s="186"/>
      <c r="HY74" s="186"/>
      <c r="HZ74" s="186"/>
      <c r="IA74" s="186"/>
      <c r="IB74" s="186"/>
      <c r="IC74" s="186"/>
      <c r="ID74" s="186"/>
      <c r="IE74" s="186"/>
      <c r="IF74" s="186"/>
      <c r="IG74" s="186"/>
      <c r="IH74" s="186"/>
      <c r="II74" s="186"/>
      <c r="IJ74" s="186"/>
      <c r="IK74" s="186"/>
      <c r="IL74" s="186"/>
      <c r="IM74" s="186"/>
      <c r="IN74" s="186"/>
      <c r="IO74" s="186"/>
      <c r="IP74" s="186"/>
      <c r="IQ74" s="186"/>
    </row>
    <row r="75" spans="1:251" ht="21" customHeight="1">
      <c r="A75" s="197"/>
      <c r="B75" s="133"/>
      <c r="C75" s="192">
        <v>9</v>
      </c>
      <c r="D75" s="193" t="s">
        <v>237</v>
      </c>
      <c r="E75" s="194" t="s">
        <v>238</v>
      </c>
      <c r="F75" s="195" t="s">
        <v>59</v>
      </c>
      <c r="G75" s="195" t="s">
        <v>48</v>
      </c>
      <c r="H75" s="196"/>
      <c r="I75" s="196" t="s">
        <v>231</v>
      </c>
      <c r="J75" s="187"/>
      <c r="K75"/>
      <c r="L75"/>
      <c r="M75"/>
      <c r="N75"/>
      <c r="O75"/>
      <c r="P75"/>
      <c r="Q75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  <c r="CP75" s="186"/>
      <c r="CQ75" s="186"/>
      <c r="CR75" s="186"/>
      <c r="CS75" s="186"/>
      <c r="CT75" s="186"/>
      <c r="CU75" s="186"/>
      <c r="CV75" s="186"/>
      <c r="CW75" s="186"/>
      <c r="CX75" s="186"/>
      <c r="CY75" s="186"/>
      <c r="CZ75" s="186"/>
      <c r="DA75" s="186"/>
      <c r="DB75" s="186"/>
      <c r="DC75" s="186"/>
      <c r="DD75" s="186"/>
      <c r="DE75" s="186"/>
      <c r="DF75" s="186"/>
      <c r="DG75" s="186"/>
      <c r="DH75" s="186"/>
      <c r="DI75" s="186"/>
      <c r="DJ75" s="186"/>
      <c r="DK75" s="186"/>
      <c r="DL75" s="186"/>
      <c r="DM75" s="186"/>
      <c r="DN75" s="186"/>
      <c r="DO75" s="186"/>
      <c r="DP75" s="186"/>
      <c r="DQ75" s="186"/>
      <c r="DR75" s="186"/>
      <c r="DS75" s="186"/>
      <c r="DT75" s="186"/>
      <c r="DU75" s="186"/>
      <c r="DV75" s="186"/>
      <c r="DW75" s="186"/>
      <c r="DX75" s="186"/>
      <c r="DY75" s="186"/>
      <c r="DZ75" s="186"/>
      <c r="EA75" s="186"/>
      <c r="EB75" s="186"/>
      <c r="EC75" s="186"/>
      <c r="ED75" s="186"/>
      <c r="EE75" s="186"/>
      <c r="EF75" s="186"/>
      <c r="EG75" s="186"/>
      <c r="EH75" s="186"/>
      <c r="EI75" s="186"/>
      <c r="EJ75" s="186"/>
      <c r="EK75" s="186"/>
      <c r="EL75" s="186"/>
      <c r="EM75" s="186"/>
      <c r="EN75" s="186"/>
      <c r="EO75" s="186"/>
      <c r="EP75" s="186"/>
      <c r="EQ75" s="186"/>
      <c r="ER75" s="186"/>
      <c r="ES75" s="186"/>
      <c r="ET75" s="186"/>
      <c r="EU75" s="186"/>
      <c r="EV75" s="186"/>
      <c r="EW75" s="186"/>
      <c r="EX75" s="186"/>
      <c r="EY75" s="186"/>
      <c r="EZ75" s="186"/>
      <c r="FA75" s="186"/>
      <c r="FB75" s="186"/>
      <c r="FC75" s="186"/>
      <c r="FD75" s="186"/>
      <c r="FE75" s="186"/>
      <c r="FF75" s="186"/>
      <c r="FG75" s="186"/>
      <c r="FH75" s="186"/>
      <c r="FI75" s="186"/>
      <c r="FJ75" s="186"/>
      <c r="FK75" s="186"/>
      <c r="FL75" s="186"/>
      <c r="FM75" s="186"/>
      <c r="FN75" s="186"/>
      <c r="FO75" s="186"/>
      <c r="FP75" s="186"/>
      <c r="FQ75" s="186"/>
      <c r="FR75" s="186"/>
      <c r="FS75" s="186"/>
      <c r="FT75" s="186"/>
      <c r="FU75" s="186"/>
      <c r="FV75" s="186"/>
      <c r="FW75" s="186"/>
      <c r="FX75" s="186"/>
      <c r="FY75" s="186"/>
      <c r="FZ75" s="186"/>
      <c r="GA75" s="186"/>
      <c r="GB75" s="186"/>
      <c r="GC75" s="186"/>
      <c r="GD75" s="186"/>
      <c r="GE75" s="186"/>
      <c r="GF75" s="186"/>
      <c r="GG75" s="186"/>
      <c r="GH75" s="186"/>
      <c r="GI75" s="186"/>
      <c r="GJ75" s="186"/>
      <c r="GK75" s="186"/>
      <c r="GL75" s="186"/>
      <c r="GM75" s="186"/>
      <c r="GN75" s="186"/>
      <c r="GO75" s="186"/>
      <c r="GP75" s="186"/>
      <c r="GQ75" s="186"/>
      <c r="GR75" s="186"/>
      <c r="GS75" s="186"/>
      <c r="GT75" s="186"/>
      <c r="GU75" s="186"/>
      <c r="GV75" s="186"/>
      <c r="GW75" s="186"/>
      <c r="GX75" s="186"/>
      <c r="GY75" s="186"/>
      <c r="GZ75" s="186"/>
      <c r="HA75" s="186"/>
      <c r="HB75" s="186"/>
      <c r="HC75" s="186"/>
      <c r="HD75" s="186"/>
      <c r="HE75" s="186"/>
      <c r="HF75" s="186"/>
      <c r="HG75" s="186"/>
      <c r="HH75" s="186"/>
      <c r="HI75" s="186"/>
      <c r="HJ75" s="186"/>
      <c r="HK75" s="186"/>
      <c r="HL75" s="186"/>
      <c r="HM75" s="186"/>
      <c r="HN75" s="186"/>
      <c r="HO75" s="186"/>
      <c r="HP75" s="186"/>
      <c r="HQ75" s="186"/>
      <c r="HR75" s="186"/>
      <c r="HS75" s="186"/>
      <c r="HT75" s="186"/>
      <c r="HU75" s="186"/>
      <c r="HV75" s="186"/>
      <c r="HW75" s="186"/>
      <c r="HX75" s="186"/>
      <c r="HY75" s="186"/>
      <c r="HZ75" s="186"/>
      <c r="IA75" s="186"/>
      <c r="IB75" s="186"/>
      <c r="IC75" s="186"/>
      <c r="ID75" s="186"/>
      <c r="IE75" s="186"/>
      <c r="IF75" s="186"/>
      <c r="IG75" s="186"/>
      <c r="IH75" s="186"/>
      <c r="II75" s="186"/>
      <c r="IJ75" s="186"/>
      <c r="IK75" s="186"/>
      <c r="IL75" s="186"/>
      <c r="IM75" s="186"/>
      <c r="IN75" s="186"/>
      <c r="IO75" s="186"/>
      <c r="IP75" s="186"/>
      <c r="IQ75" s="186"/>
    </row>
    <row r="76" spans="1:251" ht="21" customHeight="1">
      <c r="A76" s="148"/>
      <c r="B76" s="149"/>
      <c r="C76" s="192">
        <v>10</v>
      </c>
      <c r="D76" s="193" t="s">
        <v>237</v>
      </c>
      <c r="E76" s="194" t="s">
        <v>239</v>
      </c>
      <c r="F76" s="195" t="s">
        <v>59</v>
      </c>
      <c r="G76" s="195" t="s">
        <v>190</v>
      </c>
      <c r="H76" s="196"/>
      <c r="I76" s="196" t="s">
        <v>19</v>
      </c>
      <c r="J76" s="187"/>
      <c r="K76"/>
      <c r="L76"/>
      <c r="M76"/>
      <c r="N76"/>
      <c r="O76"/>
      <c r="P76"/>
      <c r="Q7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CX76" s="186"/>
      <c r="CY76" s="186"/>
      <c r="CZ76" s="186"/>
      <c r="DA76" s="186"/>
      <c r="DB76" s="186"/>
      <c r="DC76" s="186"/>
      <c r="DD76" s="186"/>
      <c r="DE76" s="186"/>
      <c r="DF76" s="186"/>
      <c r="DG76" s="186"/>
      <c r="DH76" s="186"/>
      <c r="DI76" s="186"/>
      <c r="DJ76" s="186"/>
      <c r="DK76" s="186"/>
      <c r="DL76" s="186"/>
      <c r="DM76" s="186"/>
      <c r="DN76" s="186"/>
      <c r="DO76" s="186"/>
      <c r="DP76" s="186"/>
      <c r="DQ76" s="186"/>
      <c r="DR76" s="186"/>
      <c r="DS76" s="186"/>
      <c r="DT76" s="186"/>
      <c r="DU76" s="186"/>
      <c r="DV76" s="186"/>
      <c r="DW76" s="186"/>
      <c r="DX76" s="186"/>
      <c r="DY76" s="186"/>
      <c r="DZ76" s="186"/>
      <c r="EA76" s="186"/>
      <c r="EB76" s="186"/>
      <c r="EC76" s="186"/>
      <c r="ED76" s="186"/>
      <c r="EE76" s="186"/>
      <c r="EF76" s="186"/>
      <c r="EG76" s="186"/>
      <c r="EH76" s="186"/>
      <c r="EI76" s="186"/>
      <c r="EJ76" s="186"/>
      <c r="EK76" s="186"/>
      <c r="EL76" s="186"/>
      <c r="EM76" s="186"/>
      <c r="EN76" s="186"/>
      <c r="EO76" s="186"/>
      <c r="EP76" s="186"/>
      <c r="EQ76" s="186"/>
      <c r="ER76" s="186"/>
      <c r="ES76" s="186"/>
      <c r="ET76" s="186"/>
      <c r="EU76" s="186"/>
      <c r="EV76" s="186"/>
      <c r="EW76" s="186"/>
      <c r="EX76" s="186"/>
      <c r="EY76" s="186"/>
      <c r="EZ76" s="186"/>
      <c r="FA76" s="186"/>
      <c r="FB76" s="186"/>
      <c r="FC76" s="186"/>
      <c r="FD76" s="186"/>
      <c r="FE76" s="186"/>
      <c r="FF76" s="186"/>
      <c r="FG76" s="186"/>
      <c r="FH76" s="186"/>
      <c r="FI76" s="186"/>
      <c r="FJ76" s="186"/>
      <c r="FK76" s="186"/>
      <c r="FL76" s="186"/>
      <c r="FM76" s="186"/>
      <c r="FN76" s="186"/>
      <c r="FO76" s="186"/>
      <c r="FP76" s="186"/>
      <c r="FQ76" s="186"/>
      <c r="FR76" s="186"/>
      <c r="FS76" s="186"/>
      <c r="FT76" s="186"/>
      <c r="FU76" s="186"/>
      <c r="FV76" s="186"/>
      <c r="FW76" s="186"/>
      <c r="FX76" s="186"/>
      <c r="FY76" s="186"/>
      <c r="FZ76" s="186"/>
      <c r="GA76" s="186"/>
      <c r="GB76" s="186"/>
      <c r="GC76" s="186"/>
      <c r="GD76" s="186"/>
      <c r="GE76" s="186"/>
      <c r="GF76" s="186"/>
      <c r="GG76" s="186"/>
      <c r="GH76" s="186"/>
      <c r="GI76" s="186"/>
      <c r="GJ76" s="186"/>
      <c r="GK76" s="186"/>
      <c r="GL76" s="186"/>
      <c r="GM76" s="186"/>
      <c r="GN76" s="186"/>
      <c r="GO76" s="186"/>
      <c r="GP76" s="186"/>
      <c r="GQ76" s="186"/>
      <c r="GR76" s="186"/>
      <c r="GS76" s="186"/>
      <c r="GT76" s="186"/>
      <c r="GU76" s="186"/>
      <c r="GV76" s="186"/>
      <c r="GW76" s="186"/>
      <c r="GX76" s="186"/>
      <c r="GY76" s="186"/>
      <c r="GZ76" s="186"/>
      <c r="HA76" s="186"/>
      <c r="HB76" s="186"/>
      <c r="HC76" s="186"/>
      <c r="HD76" s="186"/>
      <c r="HE76" s="186"/>
      <c r="HF76" s="186"/>
      <c r="HG76" s="186"/>
      <c r="HH76" s="186"/>
      <c r="HI76" s="186"/>
      <c r="HJ76" s="186"/>
      <c r="HK76" s="186"/>
      <c r="HL76" s="186"/>
      <c r="HM76" s="186"/>
      <c r="HN76" s="186"/>
      <c r="HO76" s="186"/>
      <c r="HP76" s="186"/>
      <c r="HQ76" s="186"/>
      <c r="HR76" s="186"/>
      <c r="HS76" s="186"/>
      <c r="HT76" s="186"/>
      <c r="HU76" s="186"/>
      <c r="HV76" s="186"/>
      <c r="HW76" s="186"/>
      <c r="HX76" s="186"/>
      <c r="HY76" s="186"/>
      <c r="HZ76" s="186"/>
      <c r="IA76" s="186"/>
      <c r="IB76" s="186"/>
      <c r="IC76" s="186"/>
      <c r="ID76" s="186"/>
      <c r="IE76" s="186"/>
      <c r="IF76" s="186"/>
      <c r="IG76" s="186"/>
      <c r="IH76" s="186"/>
      <c r="II76" s="186"/>
      <c r="IJ76" s="186"/>
      <c r="IK76" s="186"/>
      <c r="IL76" s="186"/>
      <c r="IM76" s="186"/>
      <c r="IN76" s="186"/>
      <c r="IO76" s="186"/>
      <c r="IP76" s="186"/>
      <c r="IQ76" s="186"/>
    </row>
    <row r="77" spans="1:251" ht="21" customHeight="1">
      <c r="A77" s="190"/>
      <c r="B77" s="191"/>
      <c r="C77" s="152"/>
      <c r="D77" s="152"/>
      <c r="E77" s="151"/>
      <c r="F77" s="151"/>
      <c r="G77" s="151"/>
      <c r="H77" s="151"/>
      <c r="I77" s="151"/>
      <c r="K77"/>
      <c r="L77"/>
      <c r="M77"/>
      <c r="N77"/>
      <c r="O77"/>
      <c r="P77"/>
      <c r="Q77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6"/>
      <c r="DT77" s="186"/>
      <c r="DU77" s="186"/>
      <c r="DV77" s="186"/>
      <c r="DW77" s="186"/>
      <c r="DX77" s="186"/>
      <c r="DY77" s="186"/>
      <c r="DZ77" s="186"/>
      <c r="EA77" s="186"/>
      <c r="EB77" s="186"/>
      <c r="EC77" s="186"/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6"/>
      <c r="FE77" s="186"/>
      <c r="FF77" s="186"/>
      <c r="FG77" s="186"/>
      <c r="FH77" s="186"/>
      <c r="FI77" s="186"/>
      <c r="FJ77" s="186"/>
      <c r="FK77" s="186"/>
      <c r="FL77" s="186"/>
      <c r="FM77" s="186"/>
      <c r="FN77" s="186"/>
      <c r="FO77" s="186"/>
      <c r="FP77" s="186"/>
      <c r="FQ77" s="186"/>
      <c r="FR77" s="186"/>
      <c r="FS77" s="186"/>
      <c r="FT77" s="186"/>
      <c r="FU77" s="186"/>
      <c r="FV77" s="186"/>
      <c r="FW77" s="186"/>
      <c r="FX77" s="186"/>
      <c r="FY77" s="186"/>
      <c r="FZ77" s="186"/>
      <c r="GA77" s="186"/>
      <c r="GB77" s="186"/>
      <c r="GC77" s="186"/>
      <c r="GD77" s="186"/>
      <c r="GE77" s="186"/>
      <c r="GF77" s="186"/>
      <c r="GG77" s="186"/>
      <c r="GH77" s="186"/>
      <c r="GI77" s="186"/>
      <c r="GJ77" s="186"/>
      <c r="GK77" s="186"/>
      <c r="GL77" s="186"/>
      <c r="GM77" s="186"/>
      <c r="GN77" s="186"/>
      <c r="GO77" s="186"/>
      <c r="GP77" s="186"/>
      <c r="GQ77" s="186"/>
      <c r="GR77" s="186"/>
      <c r="GS77" s="186"/>
      <c r="GT77" s="186"/>
      <c r="GU77" s="186"/>
      <c r="GV77" s="186"/>
      <c r="GW77" s="186"/>
      <c r="GX77" s="186"/>
      <c r="GY77" s="186"/>
      <c r="GZ77" s="186"/>
      <c r="HA77" s="186"/>
      <c r="HB77" s="186"/>
      <c r="HC77" s="186"/>
      <c r="HD77" s="186"/>
      <c r="HE77" s="186"/>
      <c r="HF77" s="186"/>
      <c r="HG77" s="186"/>
      <c r="HH77" s="186"/>
      <c r="HI77" s="186"/>
      <c r="HJ77" s="186"/>
      <c r="HK77" s="186"/>
      <c r="HL77" s="186"/>
      <c r="HM77" s="186"/>
      <c r="HN77" s="186"/>
      <c r="HO77" s="186"/>
      <c r="HP77" s="186"/>
      <c r="HQ77" s="186"/>
      <c r="HR77" s="186"/>
      <c r="HS77" s="186"/>
      <c r="HT77" s="186"/>
      <c r="HU77" s="186"/>
      <c r="HV77" s="186"/>
      <c r="HW77" s="186"/>
      <c r="HX77" s="186"/>
      <c r="HY77" s="186"/>
      <c r="HZ77" s="186"/>
      <c r="IA77" s="186"/>
      <c r="IB77" s="186"/>
      <c r="IC77" s="186"/>
      <c r="ID77" s="186"/>
      <c r="IE77" s="186"/>
      <c r="IF77" s="186"/>
      <c r="IG77" s="186"/>
      <c r="IH77" s="186"/>
      <c r="II77" s="186"/>
      <c r="IJ77" s="186"/>
      <c r="IK77" s="186"/>
      <c r="IL77" s="186"/>
      <c r="IM77" s="186"/>
      <c r="IN77" s="186"/>
      <c r="IO77" s="186"/>
      <c r="IP77" s="186"/>
      <c r="IQ77" s="186"/>
    </row>
    <row r="78" spans="1:251" ht="21" customHeight="1">
      <c r="A78" s="182" t="s">
        <v>62</v>
      </c>
      <c r="B78" s="123">
        <v>8</v>
      </c>
      <c r="C78" s="124">
        <v>1</v>
      </c>
      <c r="D78" s="125" t="s">
        <v>181</v>
      </c>
      <c r="E78" s="126"/>
      <c r="F78" s="127" t="s">
        <v>59</v>
      </c>
      <c r="G78" s="127"/>
      <c r="H78" s="128"/>
      <c r="I78" s="128"/>
      <c r="J78" s="187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186"/>
      <c r="CW78" s="186"/>
      <c r="CX78" s="186"/>
      <c r="CY78" s="186"/>
      <c r="CZ78" s="186"/>
      <c r="DA78" s="186"/>
      <c r="DB78" s="186"/>
      <c r="DC78" s="186"/>
      <c r="DD78" s="186"/>
      <c r="DE78" s="186"/>
      <c r="DF78" s="186"/>
      <c r="DG78" s="186"/>
      <c r="DH78" s="186"/>
      <c r="DI78" s="186"/>
      <c r="DJ78" s="186"/>
      <c r="DK78" s="186"/>
      <c r="DL78" s="186"/>
      <c r="DM78" s="186"/>
      <c r="DN78" s="186"/>
      <c r="DO78" s="186"/>
      <c r="DP78" s="186"/>
      <c r="DQ78" s="186"/>
      <c r="DR78" s="186"/>
      <c r="DS78" s="186"/>
      <c r="DT78" s="186"/>
      <c r="DU78" s="186"/>
      <c r="DV78" s="186"/>
      <c r="DW78" s="186"/>
      <c r="DX78" s="186"/>
      <c r="DY78" s="186"/>
      <c r="DZ78" s="186"/>
      <c r="EA78" s="186"/>
      <c r="EB78" s="186"/>
      <c r="EC78" s="186"/>
      <c r="ED78" s="186"/>
      <c r="EE78" s="186"/>
      <c r="EF78" s="186"/>
      <c r="EG78" s="186"/>
      <c r="EH78" s="186"/>
      <c r="EI78" s="186"/>
      <c r="EJ78" s="186"/>
      <c r="EK78" s="186"/>
      <c r="EL78" s="186"/>
      <c r="EM78" s="186"/>
      <c r="EN78" s="186"/>
      <c r="EO78" s="186"/>
      <c r="EP78" s="186"/>
      <c r="EQ78" s="186"/>
      <c r="ER78" s="186"/>
      <c r="ES78" s="186"/>
      <c r="ET78" s="186"/>
      <c r="EU78" s="186"/>
      <c r="EV78" s="186"/>
      <c r="EW78" s="186"/>
      <c r="EX78" s="186"/>
      <c r="EY78" s="186"/>
      <c r="EZ78" s="186"/>
      <c r="FA78" s="186"/>
      <c r="FB78" s="186"/>
      <c r="FC78" s="186"/>
      <c r="FD78" s="186"/>
      <c r="FE78" s="186"/>
      <c r="FF78" s="186"/>
      <c r="FG78" s="186"/>
      <c r="FH78" s="186"/>
      <c r="FI78" s="186"/>
      <c r="FJ78" s="186"/>
      <c r="FK78" s="186"/>
      <c r="FL78" s="186"/>
      <c r="FM78" s="186"/>
      <c r="FN78" s="186"/>
      <c r="FO78" s="186"/>
      <c r="FP78" s="186"/>
      <c r="FQ78" s="186"/>
      <c r="FR78" s="186"/>
      <c r="FS78" s="186"/>
      <c r="FT78" s="186"/>
      <c r="FU78" s="186"/>
      <c r="FV78" s="186"/>
      <c r="FW78" s="186"/>
      <c r="FX78" s="186"/>
      <c r="FY78" s="186"/>
      <c r="FZ78" s="186"/>
      <c r="GA78" s="186"/>
      <c r="GB78" s="186"/>
      <c r="GC78" s="186"/>
      <c r="GD78" s="186"/>
      <c r="GE78" s="186"/>
      <c r="GF78" s="186"/>
      <c r="GG78" s="186"/>
      <c r="GH78" s="186"/>
      <c r="GI78" s="186"/>
      <c r="GJ78" s="186"/>
      <c r="GK78" s="186"/>
      <c r="GL78" s="186"/>
      <c r="GM78" s="186"/>
      <c r="GN78" s="186"/>
      <c r="GO78" s="186"/>
      <c r="GP78" s="186"/>
      <c r="GQ78" s="186"/>
      <c r="GR78" s="186"/>
      <c r="GS78" s="186"/>
      <c r="GT78" s="186"/>
      <c r="GU78" s="186"/>
      <c r="GV78" s="186"/>
      <c r="GW78" s="186"/>
      <c r="GX78" s="186"/>
      <c r="GY78" s="186"/>
      <c r="GZ78" s="186"/>
      <c r="HA78" s="186"/>
      <c r="HB78" s="186"/>
      <c r="HC78" s="186"/>
      <c r="HD78" s="186"/>
      <c r="HE78" s="186"/>
      <c r="HF78" s="186"/>
      <c r="HG78" s="186"/>
      <c r="HH78" s="186"/>
      <c r="HI78" s="186"/>
      <c r="HJ78" s="186"/>
      <c r="HK78" s="186"/>
      <c r="HL78" s="186"/>
      <c r="HM78" s="186"/>
      <c r="HN78" s="186"/>
      <c r="HO78" s="186"/>
      <c r="HP78" s="186"/>
      <c r="HQ78" s="186"/>
      <c r="HR78" s="186"/>
      <c r="HS78" s="186"/>
      <c r="HT78" s="186"/>
      <c r="HU78" s="186"/>
      <c r="HV78" s="186"/>
      <c r="HW78" s="186"/>
      <c r="HX78" s="186"/>
      <c r="HY78" s="186"/>
      <c r="HZ78" s="186"/>
      <c r="IA78" s="186"/>
      <c r="IB78" s="186"/>
      <c r="IC78" s="186"/>
      <c r="ID78" s="186"/>
      <c r="IE78" s="186"/>
      <c r="IF78" s="186"/>
      <c r="IG78" s="186"/>
      <c r="IH78" s="186"/>
      <c r="II78" s="186"/>
      <c r="IJ78" s="186"/>
      <c r="IK78" s="186"/>
      <c r="IL78" s="186"/>
      <c r="IM78" s="186"/>
      <c r="IN78" s="186"/>
      <c r="IO78" s="186"/>
      <c r="IP78" s="186"/>
      <c r="IQ78" s="186"/>
    </row>
    <row r="79" spans="1:251" ht="21" customHeight="1">
      <c r="A79" s="132"/>
      <c r="B79" s="133"/>
      <c r="C79" s="124">
        <v>2</v>
      </c>
      <c r="D79" s="125" t="s">
        <v>181</v>
      </c>
      <c r="E79" s="126"/>
      <c r="F79" s="127" t="s">
        <v>59</v>
      </c>
      <c r="G79" s="127"/>
      <c r="H79" s="128"/>
      <c r="I79" s="128"/>
      <c r="J79" s="187"/>
      <c r="L79"/>
      <c r="M79"/>
      <c r="N79"/>
      <c r="O79"/>
      <c r="P79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K79" s="186"/>
      <c r="CL79" s="186"/>
      <c r="CM79" s="186"/>
      <c r="CN79" s="186"/>
      <c r="CO79" s="186"/>
      <c r="CP79" s="186"/>
      <c r="CQ79" s="186"/>
      <c r="CR79" s="186"/>
      <c r="CS79" s="186"/>
      <c r="CT79" s="186"/>
      <c r="CU79" s="186"/>
      <c r="CV79" s="186"/>
      <c r="CW79" s="186"/>
      <c r="CX79" s="186"/>
      <c r="CY79" s="186"/>
      <c r="CZ79" s="186"/>
      <c r="DA79" s="186"/>
      <c r="DB79" s="186"/>
      <c r="DC79" s="186"/>
      <c r="DD79" s="186"/>
      <c r="DE79" s="186"/>
      <c r="DF79" s="186"/>
      <c r="DG79" s="186"/>
      <c r="DH79" s="186"/>
      <c r="DI79" s="186"/>
      <c r="DJ79" s="186"/>
      <c r="DK79" s="186"/>
      <c r="DL79" s="186"/>
      <c r="DM79" s="186"/>
      <c r="DN79" s="186"/>
      <c r="DO79" s="186"/>
      <c r="DP79" s="186"/>
      <c r="DQ79" s="186"/>
      <c r="DR79" s="186"/>
      <c r="DS79" s="186"/>
      <c r="DT79" s="186"/>
      <c r="DU79" s="186"/>
      <c r="DV79" s="186"/>
      <c r="DW79" s="186"/>
      <c r="DX79" s="186"/>
      <c r="DY79" s="186"/>
      <c r="DZ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186"/>
      <c r="EM79" s="186"/>
      <c r="EN79" s="186"/>
      <c r="EO79" s="186"/>
      <c r="EP79" s="186"/>
      <c r="EQ79" s="186"/>
      <c r="ER79" s="186"/>
      <c r="ES79" s="186"/>
      <c r="ET79" s="186"/>
      <c r="EU79" s="186"/>
      <c r="EV79" s="186"/>
      <c r="EW79" s="186"/>
      <c r="EX79" s="186"/>
      <c r="EY79" s="186"/>
      <c r="EZ79" s="186"/>
      <c r="FA79" s="186"/>
      <c r="FB79" s="186"/>
      <c r="FC79" s="186"/>
      <c r="FD79" s="186"/>
      <c r="FE79" s="186"/>
      <c r="FF79" s="186"/>
      <c r="FG79" s="186"/>
      <c r="FH79" s="186"/>
      <c r="FI79" s="186"/>
      <c r="FJ79" s="186"/>
      <c r="FK79" s="186"/>
      <c r="FL79" s="186"/>
      <c r="FM79" s="186"/>
      <c r="FN79" s="186"/>
      <c r="FO79" s="186"/>
      <c r="FP79" s="186"/>
      <c r="FQ79" s="186"/>
      <c r="FR79" s="186"/>
      <c r="FS79" s="186"/>
      <c r="FT79" s="186"/>
      <c r="FU79" s="186"/>
      <c r="FV79" s="186"/>
      <c r="FW79" s="186"/>
      <c r="FX79" s="186"/>
      <c r="FY79" s="186"/>
      <c r="FZ79" s="186"/>
      <c r="GA79" s="186"/>
      <c r="GB79" s="186"/>
      <c r="GC79" s="186"/>
      <c r="GD79" s="186"/>
      <c r="GE79" s="186"/>
      <c r="GF79" s="186"/>
      <c r="GG79" s="186"/>
      <c r="GH79" s="186"/>
      <c r="GI79" s="186"/>
      <c r="GJ79" s="186"/>
      <c r="GK79" s="186"/>
      <c r="GL79" s="186"/>
      <c r="GM79" s="186"/>
      <c r="GN79" s="186"/>
      <c r="GO79" s="186"/>
      <c r="GP79" s="186"/>
      <c r="GQ79" s="186"/>
      <c r="GR79" s="186"/>
      <c r="GS79" s="186"/>
      <c r="GT79" s="186"/>
      <c r="GU79" s="186"/>
      <c r="GV79" s="186"/>
      <c r="GW79" s="186"/>
      <c r="GX79" s="186"/>
      <c r="GY79" s="186"/>
      <c r="GZ79" s="186"/>
      <c r="HA79" s="186"/>
      <c r="HB79" s="186"/>
      <c r="HC79" s="186"/>
      <c r="HD79" s="186"/>
      <c r="HE79" s="186"/>
      <c r="HF79" s="186"/>
      <c r="HG79" s="186"/>
      <c r="HH79" s="186"/>
      <c r="HI79" s="186"/>
      <c r="HJ79" s="186"/>
      <c r="HK79" s="186"/>
      <c r="HL79" s="186"/>
      <c r="HM79" s="186"/>
      <c r="HN79" s="186"/>
      <c r="HO79" s="186"/>
      <c r="HP79" s="186"/>
      <c r="HQ79" s="186"/>
      <c r="HR79" s="186"/>
      <c r="HS79" s="186"/>
      <c r="HT79" s="186"/>
      <c r="HU79" s="186"/>
      <c r="HV79" s="186"/>
      <c r="HW79" s="186"/>
      <c r="HX79" s="186"/>
      <c r="HY79" s="186"/>
      <c r="HZ79" s="186"/>
      <c r="IA79" s="186"/>
      <c r="IB79" s="186"/>
      <c r="IC79" s="186"/>
      <c r="ID79" s="186"/>
      <c r="IE79" s="186"/>
      <c r="IF79" s="186"/>
      <c r="IG79" s="186"/>
      <c r="IH79" s="186"/>
      <c r="II79" s="186"/>
      <c r="IJ79" s="186"/>
      <c r="IK79" s="186"/>
      <c r="IL79" s="186"/>
      <c r="IM79" s="186"/>
      <c r="IN79" s="186"/>
      <c r="IO79" s="186"/>
      <c r="IP79" s="186"/>
      <c r="IQ79" s="186"/>
    </row>
    <row r="80" spans="1:251" ht="21" customHeight="1">
      <c r="A80" s="132"/>
      <c r="B80" s="133"/>
      <c r="C80" s="136">
        <v>3</v>
      </c>
      <c r="D80" s="137" t="s">
        <v>0</v>
      </c>
      <c r="E80" s="138"/>
      <c r="F80" s="139" t="s">
        <v>59</v>
      </c>
      <c r="G80" s="139"/>
      <c r="H80" s="140"/>
      <c r="I80" s="140"/>
      <c r="J80" s="187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186"/>
      <c r="DL80" s="186"/>
      <c r="DM80" s="186"/>
      <c r="DN80" s="186"/>
      <c r="DO80" s="186"/>
      <c r="DP80" s="186"/>
      <c r="DQ80" s="186"/>
      <c r="DR80" s="186"/>
      <c r="DS80" s="186"/>
      <c r="DT80" s="186"/>
      <c r="DU80" s="186"/>
      <c r="DV80" s="186"/>
      <c r="DW80" s="186"/>
      <c r="DX80" s="186"/>
      <c r="DY80" s="186"/>
      <c r="DZ80" s="186"/>
      <c r="EA80" s="186"/>
      <c r="EB80" s="186"/>
      <c r="EC80" s="186"/>
      <c r="ED80" s="186"/>
      <c r="EE80" s="186"/>
      <c r="EF80" s="186"/>
      <c r="EG80" s="186"/>
      <c r="EH80" s="186"/>
      <c r="EI80" s="186"/>
      <c r="EJ80" s="186"/>
      <c r="EK80" s="186"/>
      <c r="EL80" s="186"/>
      <c r="EM80" s="186"/>
      <c r="EN80" s="186"/>
      <c r="EO80" s="186"/>
      <c r="EP80" s="186"/>
      <c r="EQ80" s="186"/>
      <c r="ER80" s="186"/>
      <c r="ES80" s="186"/>
      <c r="ET80" s="186"/>
      <c r="EU80" s="186"/>
      <c r="EV80" s="186"/>
      <c r="EW80" s="186"/>
      <c r="EX80" s="186"/>
      <c r="EY80" s="186"/>
      <c r="EZ80" s="186"/>
      <c r="FA80" s="186"/>
      <c r="FB80" s="186"/>
      <c r="FC80" s="186"/>
      <c r="FD80" s="186"/>
      <c r="FE80" s="186"/>
      <c r="FF80" s="186"/>
      <c r="FG80" s="186"/>
      <c r="FH80" s="186"/>
      <c r="FI80" s="186"/>
      <c r="FJ80" s="186"/>
      <c r="FK80" s="186"/>
      <c r="FL80" s="186"/>
      <c r="FM80" s="186"/>
      <c r="FN80" s="186"/>
      <c r="FO80" s="186"/>
      <c r="FP80" s="186"/>
      <c r="FQ80" s="186"/>
      <c r="FR80" s="186"/>
      <c r="FS80" s="186"/>
      <c r="FT80" s="186"/>
      <c r="FU80" s="186"/>
      <c r="FV80" s="186"/>
      <c r="FW80" s="186"/>
      <c r="FX80" s="186"/>
      <c r="FY80" s="186"/>
      <c r="FZ80" s="186"/>
      <c r="GA80" s="186"/>
      <c r="GB80" s="186"/>
      <c r="GC80" s="186"/>
      <c r="GD80" s="186"/>
      <c r="GE80" s="186"/>
      <c r="GF80" s="186"/>
      <c r="GG80" s="186"/>
      <c r="GH80" s="186"/>
      <c r="GI80" s="186"/>
      <c r="GJ80" s="186"/>
      <c r="GK80" s="186"/>
      <c r="GL80" s="186"/>
      <c r="GM80" s="186"/>
      <c r="GN80" s="186"/>
      <c r="GO80" s="186"/>
      <c r="GP80" s="186"/>
      <c r="GQ80" s="186"/>
      <c r="GR80" s="186"/>
      <c r="GS80" s="186"/>
      <c r="GT80" s="186"/>
      <c r="GU80" s="186"/>
      <c r="GV80" s="186"/>
      <c r="GW80" s="186"/>
      <c r="GX80" s="186"/>
      <c r="GY80" s="186"/>
      <c r="GZ80" s="186"/>
      <c r="HA80" s="186"/>
      <c r="HB80" s="186"/>
      <c r="HC80" s="186"/>
      <c r="HD80" s="186"/>
      <c r="HE80" s="186"/>
      <c r="HF80" s="186"/>
      <c r="HG80" s="186"/>
      <c r="HH80" s="186"/>
      <c r="HI80" s="186"/>
      <c r="HJ80" s="186"/>
      <c r="HK80" s="186"/>
      <c r="HL80" s="186"/>
      <c r="HM80" s="186"/>
      <c r="HN80" s="186"/>
      <c r="HO80" s="186"/>
      <c r="HP80" s="186"/>
      <c r="HQ80" s="186"/>
      <c r="HR80" s="186"/>
      <c r="HS80" s="186"/>
      <c r="HT80" s="186"/>
      <c r="HU80" s="186"/>
      <c r="HV80" s="186"/>
      <c r="HW80" s="186"/>
      <c r="HX80" s="186"/>
      <c r="HY80" s="186"/>
      <c r="HZ80" s="186"/>
      <c r="IA80" s="186"/>
      <c r="IB80" s="186"/>
      <c r="IC80" s="186"/>
      <c r="ID80" s="186"/>
      <c r="IE80" s="186"/>
      <c r="IF80" s="186"/>
      <c r="IG80" s="186"/>
      <c r="IH80" s="186"/>
      <c r="II80" s="186"/>
      <c r="IJ80" s="186"/>
      <c r="IK80" s="186"/>
      <c r="IL80" s="186"/>
      <c r="IM80" s="186"/>
      <c r="IN80" s="186"/>
      <c r="IO80" s="186"/>
      <c r="IP80" s="186"/>
      <c r="IQ80" s="186"/>
    </row>
    <row r="81" spans="1:251" ht="21" customHeight="1">
      <c r="A81" s="132"/>
      <c r="B81" s="133"/>
      <c r="C81" s="136">
        <v>4</v>
      </c>
      <c r="D81" s="137" t="s">
        <v>0</v>
      </c>
      <c r="E81" s="138"/>
      <c r="F81" s="139" t="s">
        <v>59</v>
      </c>
      <c r="G81" s="139"/>
      <c r="H81" s="140"/>
      <c r="I81" s="140"/>
      <c r="J81" s="187"/>
      <c r="L81"/>
      <c r="M81"/>
      <c r="N81"/>
      <c r="O81"/>
      <c r="P81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  <c r="CW81" s="186"/>
      <c r="CX81" s="186"/>
      <c r="CY81" s="186"/>
      <c r="CZ81" s="186"/>
      <c r="DA81" s="186"/>
      <c r="DB81" s="186"/>
      <c r="DC81" s="186"/>
      <c r="DD81" s="186"/>
      <c r="DE81" s="186"/>
      <c r="DF81" s="186"/>
      <c r="DG81" s="186"/>
      <c r="DH81" s="186"/>
      <c r="DI81" s="186"/>
      <c r="DJ81" s="186"/>
      <c r="DK81" s="186"/>
      <c r="DL81" s="186"/>
      <c r="DM81" s="186"/>
      <c r="DN81" s="186"/>
      <c r="DO81" s="186"/>
      <c r="DP81" s="186"/>
      <c r="DQ81" s="186"/>
      <c r="DR81" s="186"/>
      <c r="DS81" s="186"/>
      <c r="DT81" s="186"/>
      <c r="DU81" s="186"/>
      <c r="DV81" s="186"/>
      <c r="DW81" s="186"/>
      <c r="DX81" s="186"/>
      <c r="DY81" s="186"/>
      <c r="DZ81" s="186"/>
      <c r="EA81" s="186"/>
      <c r="EB81" s="186"/>
      <c r="EC81" s="186"/>
      <c r="ED81" s="186"/>
      <c r="EE81" s="186"/>
      <c r="EF81" s="186"/>
      <c r="EG81" s="186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  <c r="ER81" s="186"/>
      <c r="ES81" s="186"/>
      <c r="ET81" s="186"/>
      <c r="EU81" s="186"/>
      <c r="EV81" s="186"/>
      <c r="EW81" s="186"/>
      <c r="EX81" s="186"/>
      <c r="EY81" s="186"/>
      <c r="EZ81" s="186"/>
      <c r="FA81" s="186"/>
      <c r="FB81" s="186"/>
      <c r="FC81" s="186"/>
      <c r="FD81" s="186"/>
      <c r="FE81" s="186"/>
      <c r="FF81" s="186"/>
      <c r="FG81" s="186"/>
      <c r="FH81" s="186"/>
      <c r="FI81" s="186"/>
      <c r="FJ81" s="186"/>
      <c r="FK81" s="186"/>
      <c r="FL81" s="186"/>
      <c r="FM81" s="186"/>
      <c r="FN81" s="186"/>
      <c r="FO81" s="186"/>
      <c r="FP81" s="186"/>
      <c r="FQ81" s="186"/>
      <c r="FR81" s="186"/>
      <c r="FS81" s="186"/>
      <c r="FT81" s="186"/>
      <c r="FU81" s="186"/>
      <c r="FV81" s="186"/>
      <c r="FW81" s="186"/>
      <c r="FX81" s="186"/>
      <c r="FY81" s="186"/>
      <c r="FZ81" s="186"/>
      <c r="GA81" s="186"/>
      <c r="GB81" s="186"/>
      <c r="GC81" s="186"/>
      <c r="GD81" s="186"/>
      <c r="GE81" s="186"/>
      <c r="GF81" s="186"/>
      <c r="GG81" s="186"/>
      <c r="GH81" s="186"/>
      <c r="GI81" s="186"/>
      <c r="GJ81" s="186"/>
      <c r="GK81" s="186"/>
      <c r="GL81" s="186"/>
      <c r="GM81" s="186"/>
      <c r="GN81" s="186"/>
      <c r="GO81" s="186"/>
      <c r="GP81" s="186"/>
      <c r="GQ81" s="186"/>
      <c r="GR81" s="186"/>
      <c r="GS81" s="186"/>
      <c r="GT81" s="186"/>
      <c r="GU81" s="186"/>
      <c r="GV81" s="186"/>
      <c r="GW81" s="186"/>
      <c r="GX81" s="186"/>
      <c r="GY81" s="186"/>
      <c r="GZ81" s="186"/>
      <c r="HA81" s="186"/>
      <c r="HB81" s="186"/>
      <c r="HC81" s="186"/>
      <c r="HD81" s="186"/>
      <c r="HE81" s="186"/>
      <c r="HF81" s="186"/>
      <c r="HG81" s="186"/>
      <c r="HH81" s="186"/>
      <c r="HI81" s="186"/>
      <c r="HJ81" s="186"/>
      <c r="HK81" s="186"/>
      <c r="HL81" s="186"/>
      <c r="HM81" s="186"/>
      <c r="HN81" s="186"/>
      <c r="HO81" s="186"/>
      <c r="HP81" s="186"/>
      <c r="HQ81" s="186"/>
      <c r="HR81" s="186"/>
      <c r="HS81" s="186"/>
      <c r="HT81" s="186"/>
      <c r="HU81" s="186"/>
      <c r="HV81" s="186"/>
      <c r="HW81" s="186"/>
      <c r="HX81" s="186"/>
      <c r="HY81" s="186"/>
      <c r="HZ81" s="186"/>
      <c r="IA81" s="186"/>
      <c r="IB81" s="186"/>
      <c r="IC81" s="186"/>
      <c r="ID81" s="186"/>
      <c r="IE81" s="186"/>
      <c r="IF81" s="186"/>
      <c r="IG81" s="186"/>
      <c r="IH81" s="186"/>
      <c r="II81" s="186"/>
      <c r="IJ81" s="186"/>
      <c r="IK81" s="186"/>
      <c r="IL81" s="186"/>
      <c r="IM81" s="186"/>
      <c r="IN81" s="186"/>
      <c r="IO81" s="186"/>
      <c r="IP81" s="186"/>
      <c r="IQ81" s="186"/>
    </row>
    <row r="82" spans="1:251" ht="21" customHeight="1">
      <c r="A82" s="134"/>
      <c r="B82" s="135"/>
      <c r="C82" s="136">
        <v>5</v>
      </c>
      <c r="D82" s="137" t="s">
        <v>0</v>
      </c>
      <c r="E82" s="138"/>
      <c r="F82" s="139" t="s">
        <v>59</v>
      </c>
      <c r="G82" s="139"/>
      <c r="H82" s="140"/>
      <c r="I82" s="140"/>
      <c r="J82" s="187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  <c r="CW82" s="186"/>
      <c r="CX82" s="186"/>
      <c r="CY82" s="186"/>
      <c r="CZ82" s="186"/>
      <c r="DA82" s="186"/>
      <c r="DB82" s="186"/>
      <c r="DC82" s="186"/>
      <c r="DD82" s="186"/>
      <c r="DE82" s="186"/>
      <c r="DF82" s="186"/>
      <c r="DG82" s="186"/>
      <c r="DH82" s="186"/>
      <c r="DI82" s="186"/>
      <c r="DJ82" s="186"/>
      <c r="DK82" s="186"/>
      <c r="DL82" s="186"/>
      <c r="DM82" s="186"/>
      <c r="DN82" s="186"/>
      <c r="DO82" s="186"/>
      <c r="DP82" s="186"/>
      <c r="DQ82" s="186"/>
      <c r="DR82" s="186"/>
      <c r="DS82" s="186"/>
      <c r="DT82" s="186"/>
      <c r="DU82" s="186"/>
      <c r="DV82" s="186"/>
      <c r="DW82" s="186"/>
      <c r="DX82" s="186"/>
      <c r="DY82" s="186"/>
      <c r="DZ82" s="186"/>
      <c r="EA82" s="186"/>
      <c r="EB82" s="186"/>
      <c r="EC82" s="186"/>
      <c r="ED82" s="186"/>
      <c r="EE82" s="186"/>
      <c r="EF82" s="186"/>
      <c r="EG82" s="186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186"/>
      <c r="ES82" s="186"/>
      <c r="ET82" s="186"/>
      <c r="EU82" s="186"/>
      <c r="EV82" s="186"/>
      <c r="EW82" s="186"/>
      <c r="EX82" s="186"/>
      <c r="EY82" s="186"/>
      <c r="EZ82" s="186"/>
      <c r="FA82" s="186"/>
      <c r="FB82" s="186"/>
      <c r="FC82" s="186"/>
      <c r="FD82" s="186"/>
      <c r="FE82" s="186"/>
      <c r="FF82" s="186"/>
      <c r="FG82" s="186"/>
      <c r="FH82" s="186"/>
      <c r="FI82" s="186"/>
      <c r="FJ82" s="186"/>
      <c r="FK82" s="186"/>
      <c r="FL82" s="186"/>
      <c r="FM82" s="186"/>
      <c r="FN82" s="186"/>
      <c r="FO82" s="186"/>
      <c r="FP82" s="186"/>
      <c r="FQ82" s="186"/>
      <c r="FR82" s="186"/>
      <c r="FS82" s="186"/>
      <c r="FT82" s="186"/>
      <c r="FU82" s="186"/>
      <c r="FV82" s="186"/>
      <c r="FW82" s="186"/>
      <c r="FX82" s="186"/>
      <c r="FY82" s="186"/>
      <c r="FZ82" s="186"/>
      <c r="GA82" s="186"/>
      <c r="GB82" s="186"/>
      <c r="GC82" s="186"/>
      <c r="GD82" s="186"/>
      <c r="GE82" s="186"/>
      <c r="GF82" s="186"/>
      <c r="GG82" s="186"/>
      <c r="GH82" s="186"/>
      <c r="GI82" s="186"/>
      <c r="GJ82" s="186"/>
      <c r="GK82" s="186"/>
      <c r="GL82" s="186"/>
      <c r="GM82" s="186"/>
      <c r="GN82" s="186"/>
      <c r="GO82" s="186"/>
      <c r="GP82" s="186"/>
      <c r="GQ82" s="186"/>
      <c r="GR82" s="186"/>
      <c r="GS82" s="186"/>
      <c r="GT82" s="186"/>
      <c r="GU82" s="186"/>
      <c r="GV82" s="186"/>
      <c r="GW82" s="186"/>
      <c r="GX82" s="186"/>
      <c r="GY82" s="186"/>
      <c r="GZ82" s="186"/>
      <c r="HA82" s="186"/>
      <c r="HB82" s="186"/>
      <c r="HC82" s="186"/>
      <c r="HD82" s="186"/>
      <c r="HE82" s="186"/>
      <c r="HF82" s="186"/>
      <c r="HG82" s="186"/>
      <c r="HH82" s="186"/>
      <c r="HI82" s="186"/>
      <c r="HJ82" s="186"/>
      <c r="HK82" s="186"/>
      <c r="HL82" s="186"/>
      <c r="HM82" s="186"/>
      <c r="HN82" s="186"/>
      <c r="HO82" s="186"/>
      <c r="HP82" s="186"/>
      <c r="HQ82" s="186"/>
      <c r="HR82" s="186"/>
      <c r="HS82" s="186"/>
      <c r="HT82" s="186"/>
      <c r="HU82" s="186"/>
      <c r="HV82" s="186"/>
      <c r="HW82" s="186"/>
      <c r="HX82" s="186"/>
      <c r="HY82" s="186"/>
      <c r="HZ82" s="186"/>
      <c r="IA82" s="186"/>
      <c r="IB82" s="186"/>
      <c r="IC82" s="186"/>
      <c r="ID82" s="186"/>
      <c r="IE82" s="186"/>
      <c r="IF82" s="186"/>
      <c r="IG82" s="186"/>
      <c r="IH82" s="186"/>
      <c r="II82" s="186"/>
      <c r="IJ82" s="186"/>
      <c r="IK82" s="186"/>
      <c r="IL82" s="186"/>
      <c r="IM82" s="186"/>
      <c r="IN82" s="186"/>
      <c r="IO82" s="186"/>
      <c r="IP82" s="186"/>
      <c r="IQ82" s="186"/>
    </row>
    <row r="83" spans="1:251" ht="21" customHeight="1">
      <c r="A83" s="134"/>
      <c r="B83" s="135"/>
      <c r="C83" s="136">
        <v>6</v>
      </c>
      <c r="D83" s="137" t="s">
        <v>0</v>
      </c>
      <c r="E83" s="138"/>
      <c r="F83" s="139" t="s">
        <v>59</v>
      </c>
      <c r="G83" s="139"/>
      <c r="H83" s="140"/>
      <c r="I83" s="140"/>
      <c r="J83" s="187"/>
      <c r="L83"/>
      <c r="M83"/>
      <c r="N83"/>
      <c r="O83"/>
      <c r="P83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186"/>
      <c r="DH83" s="186"/>
      <c r="DI83" s="186"/>
      <c r="DJ83" s="186"/>
      <c r="DK83" s="186"/>
      <c r="DL83" s="186"/>
      <c r="DM83" s="186"/>
      <c r="DN83" s="186"/>
      <c r="DO83" s="186"/>
      <c r="DP83" s="186"/>
      <c r="DQ83" s="186"/>
      <c r="DR83" s="186"/>
      <c r="DS83" s="186"/>
      <c r="DT83" s="186"/>
      <c r="DU83" s="186"/>
      <c r="DV83" s="186"/>
      <c r="DW83" s="186"/>
      <c r="DX83" s="186"/>
      <c r="DY83" s="186"/>
      <c r="DZ83" s="186"/>
      <c r="EA83" s="186"/>
      <c r="EB83" s="186"/>
      <c r="EC83" s="186"/>
      <c r="ED83" s="186"/>
      <c r="EE83" s="186"/>
      <c r="EF83" s="186"/>
      <c r="EG83" s="186"/>
      <c r="EH83" s="186"/>
      <c r="EI83" s="186"/>
      <c r="EJ83" s="186"/>
      <c r="EK83" s="186"/>
      <c r="EL83" s="186"/>
      <c r="EM83" s="186"/>
      <c r="EN83" s="186"/>
      <c r="EO83" s="186"/>
      <c r="EP83" s="186"/>
      <c r="EQ83" s="186"/>
      <c r="ER83" s="186"/>
      <c r="ES83" s="186"/>
      <c r="ET83" s="186"/>
      <c r="EU83" s="186"/>
      <c r="EV83" s="186"/>
      <c r="EW83" s="186"/>
      <c r="EX83" s="186"/>
      <c r="EY83" s="186"/>
      <c r="EZ83" s="186"/>
      <c r="FA83" s="186"/>
      <c r="FB83" s="186"/>
      <c r="FC83" s="186"/>
      <c r="FD83" s="186"/>
      <c r="FE83" s="186"/>
      <c r="FF83" s="186"/>
      <c r="FG83" s="186"/>
      <c r="FH83" s="186"/>
      <c r="FI83" s="186"/>
      <c r="FJ83" s="186"/>
      <c r="FK83" s="186"/>
      <c r="FL83" s="186"/>
      <c r="FM83" s="186"/>
      <c r="FN83" s="186"/>
      <c r="FO83" s="186"/>
      <c r="FP83" s="186"/>
      <c r="FQ83" s="186"/>
      <c r="FR83" s="186"/>
      <c r="FS83" s="186"/>
      <c r="FT83" s="186"/>
      <c r="FU83" s="186"/>
      <c r="FV83" s="186"/>
      <c r="FW83" s="186"/>
      <c r="FX83" s="186"/>
      <c r="FY83" s="186"/>
      <c r="FZ83" s="186"/>
      <c r="GA83" s="186"/>
      <c r="GB83" s="186"/>
      <c r="GC83" s="186"/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6"/>
      <c r="GO83" s="186"/>
      <c r="GP83" s="186"/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6"/>
      <c r="HB83" s="186"/>
      <c r="HC83" s="186"/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6"/>
      <c r="HO83" s="186"/>
      <c r="HP83" s="186"/>
      <c r="HQ83" s="186"/>
      <c r="HR83" s="186"/>
      <c r="HS83" s="186"/>
      <c r="HT83" s="186"/>
      <c r="HU83" s="186"/>
      <c r="HV83" s="186"/>
      <c r="HW83" s="186"/>
      <c r="HX83" s="186"/>
      <c r="HY83" s="186"/>
      <c r="HZ83" s="186"/>
      <c r="IA83" s="186"/>
      <c r="IB83" s="186"/>
      <c r="IC83" s="186"/>
      <c r="ID83" s="186"/>
      <c r="IE83" s="186"/>
      <c r="IF83" s="186"/>
      <c r="IG83" s="186"/>
      <c r="IH83" s="186"/>
      <c r="II83" s="186"/>
      <c r="IJ83" s="186"/>
      <c r="IK83" s="186"/>
      <c r="IL83" s="186"/>
      <c r="IM83" s="186"/>
      <c r="IN83" s="186"/>
      <c r="IO83" s="186"/>
      <c r="IP83" s="186"/>
      <c r="IQ83" s="186"/>
    </row>
    <row r="84" spans="1:251" ht="21" customHeight="1">
      <c r="A84" s="134"/>
      <c r="B84" s="135"/>
      <c r="C84" s="136">
        <v>7</v>
      </c>
      <c r="D84" s="137" t="s">
        <v>0</v>
      </c>
      <c r="E84" s="138"/>
      <c r="F84" s="139" t="s">
        <v>59</v>
      </c>
      <c r="G84" s="139"/>
      <c r="H84" s="140"/>
      <c r="I84" s="140"/>
      <c r="J84" s="187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  <c r="CP84" s="186"/>
      <c r="CQ84" s="186"/>
      <c r="CR84" s="186"/>
      <c r="CS84" s="186"/>
      <c r="CT84" s="186"/>
      <c r="CU84" s="186"/>
      <c r="CV84" s="186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186"/>
      <c r="DP84" s="186"/>
      <c r="DQ84" s="186"/>
      <c r="DR84" s="186"/>
      <c r="DS84" s="186"/>
      <c r="DT84" s="186"/>
      <c r="DU84" s="186"/>
      <c r="DV84" s="186"/>
      <c r="DW84" s="186"/>
      <c r="DX84" s="186"/>
      <c r="DY84" s="186"/>
      <c r="DZ84" s="186"/>
      <c r="EA84" s="186"/>
      <c r="EB84" s="186"/>
      <c r="EC84" s="186"/>
      <c r="ED84" s="186"/>
      <c r="EE84" s="186"/>
      <c r="EF84" s="186"/>
      <c r="EG84" s="186"/>
      <c r="EH84" s="186"/>
      <c r="EI84" s="186"/>
      <c r="EJ84" s="186"/>
      <c r="EK84" s="186"/>
      <c r="EL84" s="186"/>
      <c r="EM84" s="186"/>
      <c r="EN84" s="186"/>
      <c r="EO84" s="186"/>
      <c r="EP84" s="186"/>
      <c r="EQ84" s="186"/>
      <c r="ER84" s="186"/>
      <c r="ES84" s="186"/>
      <c r="ET84" s="186"/>
      <c r="EU84" s="186"/>
      <c r="EV84" s="186"/>
      <c r="EW84" s="186"/>
      <c r="EX84" s="186"/>
      <c r="EY84" s="186"/>
      <c r="EZ84" s="186"/>
      <c r="FA84" s="186"/>
      <c r="FB84" s="186"/>
      <c r="FC84" s="186"/>
      <c r="FD84" s="186"/>
      <c r="FE84" s="186"/>
      <c r="FF84" s="186"/>
      <c r="FG84" s="186"/>
      <c r="FH84" s="186"/>
      <c r="FI84" s="186"/>
      <c r="FJ84" s="186"/>
      <c r="FK84" s="186"/>
      <c r="FL84" s="186"/>
      <c r="FM84" s="186"/>
      <c r="FN84" s="186"/>
      <c r="FO84" s="186"/>
      <c r="FP84" s="186"/>
      <c r="FQ84" s="186"/>
      <c r="FR84" s="186"/>
      <c r="FS84" s="186"/>
      <c r="FT84" s="186"/>
      <c r="FU84" s="186"/>
      <c r="FV84" s="186"/>
      <c r="FW84" s="186"/>
      <c r="FX84" s="186"/>
      <c r="FY84" s="186"/>
      <c r="FZ84" s="186"/>
      <c r="GA84" s="186"/>
      <c r="GB84" s="186"/>
      <c r="GC84" s="186"/>
      <c r="GD84" s="186"/>
      <c r="GE84" s="186"/>
      <c r="GF84" s="186"/>
      <c r="GG84" s="186"/>
      <c r="GH84" s="186"/>
      <c r="GI84" s="186"/>
      <c r="GJ84" s="186"/>
      <c r="GK84" s="186"/>
      <c r="GL84" s="186"/>
      <c r="GM84" s="186"/>
      <c r="GN84" s="186"/>
      <c r="GO84" s="186"/>
      <c r="GP84" s="186"/>
      <c r="GQ84" s="186"/>
      <c r="GR84" s="186"/>
      <c r="GS84" s="186"/>
      <c r="GT84" s="186"/>
      <c r="GU84" s="186"/>
      <c r="GV84" s="186"/>
      <c r="GW84" s="186"/>
      <c r="GX84" s="186"/>
      <c r="GY84" s="186"/>
      <c r="GZ84" s="186"/>
      <c r="HA84" s="186"/>
      <c r="HB84" s="186"/>
      <c r="HC84" s="186"/>
      <c r="HD84" s="186"/>
      <c r="HE84" s="186"/>
      <c r="HF84" s="186"/>
      <c r="HG84" s="186"/>
      <c r="HH84" s="186"/>
      <c r="HI84" s="186"/>
      <c r="HJ84" s="186"/>
      <c r="HK84" s="186"/>
      <c r="HL84" s="186"/>
      <c r="HM84" s="186"/>
      <c r="HN84" s="186"/>
      <c r="HO84" s="186"/>
      <c r="HP84" s="186"/>
      <c r="HQ84" s="186"/>
      <c r="HR84" s="186"/>
      <c r="HS84" s="186"/>
      <c r="HT84" s="186"/>
      <c r="HU84" s="186"/>
      <c r="HV84" s="186"/>
      <c r="HW84" s="186"/>
      <c r="HX84" s="186"/>
      <c r="HY84" s="186"/>
      <c r="HZ84" s="186"/>
      <c r="IA84" s="186"/>
      <c r="IB84" s="186"/>
      <c r="IC84" s="186"/>
      <c r="ID84" s="186"/>
      <c r="IE84" s="186"/>
      <c r="IF84" s="186"/>
      <c r="IG84" s="186"/>
      <c r="IH84" s="186"/>
      <c r="II84" s="186"/>
      <c r="IJ84" s="186"/>
      <c r="IK84" s="186"/>
      <c r="IL84" s="186"/>
      <c r="IM84" s="186"/>
      <c r="IN84" s="186"/>
      <c r="IO84" s="186"/>
      <c r="IP84" s="186"/>
      <c r="IQ84" s="186"/>
    </row>
    <row r="85" spans="1:251" ht="21" customHeight="1">
      <c r="A85" s="134"/>
      <c r="B85" s="135"/>
      <c r="C85" s="136">
        <v>8</v>
      </c>
      <c r="D85" s="137" t="s">
        <v>0</v>
      </c>
      <c r="E85" s="138"/>
      <c r="F85" s="139" t="s">
        <v>59</v>
      </c>
      <c r="G85" s="139"/>
      <c r="H85" s="140"/>
      <c r="I85" s="140"/>
      <c r="J85" s="187"/>
      <c r="L85"/>
      <c r="M85"/>
      <c r="N85"/>
      <c r="O85"/>
      <c r="P85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186"/>
      <c r="DE85" s="186"/>
      <c r="DF85" s="186"/>
      <c r="DG85" s="186"/>
      <c r="DH85" s="186"/>
      <c r="DI85" s="186"/>
      <c r="DJ85" s="186"/>
      <c r="DK85" s="186"/>
      <c r="DL85" s="186"/>
      <c r="DM85" s="186"/>
      <c r="DN85" s="186"/>
      <c r="DO85" s="186"/>
      <c r="DP85" s="186"/>
      <c r="DQ85" s="186"/>
      <c r="DR85" s="186"/>
      <c r="DS85" s="186"/>
      <c r="DT85" s="186"/>
      <c r="DU85" s="186"/>
      <c r="DV85" s="186"/>
      <c r="DW85" s="186"/>
      <c r="DX85" s="186"/>
      <c r="DY85" s="186"/>
      <c r="DZ85" s="186"/>
      <c r="EA85" s="186"/>
      <c r="EB85" s="186"/>
      <c r="EC85" s="186"/>
      <c r="ED85" s="186"/>
      <c r="EE85" s="186"/>
      <c r="EF85" s="186"/>
      <c r="EG85" s="186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186"/>
      <c r="EV85" s="186"/>
      <c r="EW85" s="186"/>
      <c r="EX85" s="186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186"/>
      <c r="FJ85" s="186"/>
      <c r="FK85" s="186"/>
      <c r="FL85" s="186"/>
      <c r="FM85" s="186"/>
      <c r="FN85" s="186"/>
      <c r="FO85" s="186"/>
      <c r="FP85" s="186"/>
      <c r="FQ85" s="186"/>
      <c r="FR85" s="186"/>
      <c r="FS85" s="186"/>
      <c r="FT85" s="186"/>
      <c r="FU85" s="186"/>
      <c r="FV85" s="186"/>
      <c r="FW85" s="186"/>
      <c r="FX85" s="186"/>
      <c r="FY85" s="186"/>
      <c r="FZ85" s="186"/>
      <c r="GA85" s="186"/>
      <c r="GB85" s="186"/>
      <c r="GC85" s="186"/>
      <c r="GD85" s="186"/>
      <c r="GE85" s="186"/>
      <c r="GF85" s="186"/>
      <c r="GG85" s="186"/>
      <c r="GH85" s="186"/>
      <c r="GI85" s="186"/>
      <c r="GJ85" s="186"/>
      <c r="GK85" s="186"/>
      <c r="GL85" s="186"/>
      <c r="GM85" s="186"/>
      <c r="GN85" s="186"/>
      <c r="GO85" s="186"/>
      <c r="GP85" s="186"/>
      <c r="GQ85" s="186"/>
      <c r="GR85" s="186"/>
      <c r="GS85" s="186"/>
      <c r="GT85" s="186"/>
      <c r="GU85" s="186"/>
      <c r="GV85" s="186"/>
      <c r="GW85" s="186"/>
      <c r="GX85" s="186"/>
      <c r="GY85" s="186"/>
      <c r="GZ85" s="186"/>
      <c r="HA85" s="186"/>
      <c r="HB85" s="186"/>
      <c r="HC85" s="186"/>
      <c r="HD85" s="186"/>
      <c r="HE85" s="186"/>
      <c r="HF85" s="186"/>
      <c r="HG85" s="186"/>
      <c r="HH85" s="186"/>
      <c r="HI85" s="186"/>
      <c r="HJ85" s="186"/>
      <c r="HK85" s="186"/>
      <c r="HL85" s="186"/>
      <c r="HM85" s="186"/>
      <c r="HN85" s="186"/>
      <c r="HO85" s="186"/>
      <c r="HP85" s="186"/>
      <c r="HQ85" s="186"/>
      <c r="HR85" s="186"/>
      <c r="HS85" s="186"/>
      <c r="HT85" s="186"/>
      <c r="HU85" s="186"/>
      <c r="HV85" s="186"/>
      <c r="HW85" s="186"/>
      <c r="HX85" s="186"/>
      <c r="HY85" s="186"/>
      <c r="HZ85" s="186"/>
      <c r="IA85" s="186"/>
      <c r="IB85" s="186"/>
      <c r="IC85" s="186"/>
      <c r="ID85" s="186"/>
      <c r="IE85" s="186"/>
      <c r="IF85" s="186"/>
      <c r="IG85" s="186"/>
      <c r="IH85" s="186"/>
      <c r="II85" s="186"/>
      <c r="IJ85" s="186"/>
      <c r="IK85" s="186"/>
      <c r="IL85" s="186"/>
      <c r="IM85" s="186"/>
      <c r="IN85" s="186"/>
      <c r="IO85" s="186"/>
      <c r="IP85" s="186"/>
      <c r="IQ85" s="186"/>
    </row>
    <row r="86" spans="1:251" ht="21" customHeight="1">
      <c r="A86" s="197"/>
      <c r="B86" s="133"/>
      <c r="C86" s="136">
        <v>9</v>
      </c>
      <c r="D86" s="137" t="s">
        <v>0</v>
      </c>
      <c r="E86" s="138"/>
      <c r="F86" s="139" t="s">
        <v>59</v>
      </c>
      <c r="G86" s="139"/>
      <c r="H86" s="140"/>
      <c r="I86" s="140"/>
      <c r="J86" s="187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  <c r="DG86" s="186"/>
      <c r="DH86" s="186"/>
      <c r="DI86" s="186"/>
      <c r="DJ86" s="186"/>
      <c r="DK86" s="186"/>
      <c r="DL86" s="186"/>
      <c r="DM86" s="186"/>
      <c r="DN86" s="186"/>
      <c r="DO86" s="186"/>
      <c r="DP86" s="186"/>
      <c r="DQ86" s="186"/>
      <c r="DR86" s="186"/>
      <c r="DS86" s="186"/>
      <c r="DT86" s="186"/>
      <c r="DU86" s="186"/>
      <c r="DV86" s="186"/>
      <c r="DW86" s="186"/>
      <c r="DX86" s="186"/>
      <c r="DY86" s="186"/>
      <c r="DZ86" s="186"/>
      <c r="EA86" s="186"/>
      <c r="EB86" s="186"/>
      <c r="EC86" s="186"/>
      <c r="ED86" s="186"/>
      <c r="EE86" s="186"/>
      <c r="EF86" s="186"/>
      <c r="EG86" s="186"/>
      <c r="EH86" s="186"/>
      <c r="EI86" s="186"/>
      <c r="EJ86" s="186"/>
      <c r="EK86" s="186"/>
      <c r="EL86" s="186"/>
      <c r="EM86" s="186"/>
      <c r="EN86" s="186"/>
      <c r="EO86" s="186"/>
      <c r="EP86" s="186"/>
      <c r="EQ86" s="186"/>
      <c r="ER86" s="186"/>
      <c r="ES86" s="186"/>
      <c r="ET86" s="186"/>
      <c r="EU86" s="186"/>
      <c r="EV86" s="186"/>
      <c r="EW86" s="186"/>
      <c r="EX86" s="186"/>
      <c r="EY86" s="186"/>
      <c r="EZ86" s="186"/>
      <c r="FA86" s="186"/>
      <c r="FB86" s="186"/>
      <c r="FC86" s="186"/>
      <c r="FD86" s="186"/>
      <c r="FE86" s="186"/>
      <c r="FF86" s="186"/>
      <c r="FG86" s="186"/>
      <c r="FH86" s="186"/>
      <c r="FI86" s="186"/>
      <c r="FJ86" s="186"/>
      <c r="FK86" s="186"/>
      <c r="FL86" s="186"/>
      <c r="FM86" s="186"/>
      <c r="FN86" s="186"/>
      <c r="FO86" s="186"/>
      <c r="FP86" s="186"/>
      <c r="FQ86" s="186"/>
      <c r="FR86" s="186"/>
      <c r="FS86" s="186"/>
      <c r="FT86" s="186"/>
      <c r="FU86" s="186"/>
      <c r="FV86" s="186"/>
      <c r="FW86" s="186"/>
      <c r="FX86" s="186"/>
      <c r="FY86" s="186"/>
      <c r="FZ86" s="186"/>
      <c r="GA86" s="186"/>
      <c r="GB86" s="186"/>
      <c r="GC86" s="186"/>
      <c r="GD86" s="186"/>
      <c r="GE86" s="186"/>
      <c r="GF86" s="186"/>
      <c r="GG86" s="186"/>
      <c r="GH86" s="186"/>
      <c r="GI86" s="186"/>
      <c r="GJ86" s="186"/>
      <c r="GK86" s="186"/>
      <c r="GL86" s="186"/>
      <c r="GM86" s="186"/>
      <c r="GN86" s="186"/>
      <c r="GO86" s="186"/>
      <c r="GP86" s="186"/>
      <c r="GQ86" s="186"/>
      <c r="GR86" s="186"/>
      <c r="GS86" s="186"/>
      <c r="GT86" s="186"/>
      <c r="GU86" s="186"/>
      <c r="GV86" s="186"/>
      <c r="GW86" s="186"/>
      <c r="GX86" s="186"/>
      <c r="GY86" s="186"/>
      <c r="GZ86" s="186"/>
      <c r="HA86" s="186"/>
      <c r="HB86" s="186"/>
      <c r="HC86" s="186"/>
      <c r="HD86" s="186"/>
      <c r="HE86" s="186"/>
      <c r="HF86" s="186"/>
      <c r="HG86" s="186"/>
      <c r="HH86" s="186"/>
      <c r="HI86" s="186"/>
      <c r="HJ86" s="186"/>
      <c r="HK86" s="186"/>
      <c r="HL86" s="186"/>
      <c r="HM86" s="186"/>
      <c r="HN86" s="186"/>
      <c r="HO86" s="186"/>
      <c r="HP86" s="186"/>
      <c r="HQ86" s="186"/>
      <c r="HR86" s="186"/>
      <c r="HS86" s="186"/>
      <c r="HT86" s="186"/>
      <c r="HU86" s="186"/>
      <c r="HV86" s="186"/>
      <c r="HW86" s="186"/>
      <c r="HX86" s="186"/>
      <c r="HY86" s="186"/>
      <c r="HZ86" s="186"/>
      <c r="IA86" s="186"/>
      <c r="IB86" s="186"/>
      <c r="IC86" s="186"/>
      <c r="ID86" s="186"/>
      <c r="IE86" s="186"/>
      <c r="IF86" s="186"/>
      <c r="IG86" s="186"/>
      <c r="IH86" s="186"/>
      <c r="II86" s="186"/>
      <c r="IJ86" s="186"/>
      <c r="IK86" s="186"/>
      <c r="IL86" s="186"/>
      <c r="IM86" s="186"/>
      <c r="IN86" s="186"/>
      <c r="IO86" s="186"/>
      <c r="IP86" s="186"/>
      <c r="IQ86" s="186"/>
    </row>
    <row r="87" spans="1:251" ht="21" customHeight="1">
      <c r="A87" s="148"/>
      <c r="B87" s="149"/>
      <c r="C87" s="192">
        <v>10</v>
      </c>
      <c r="D87" s="193" t="s">
        <v>237</v>
      </c>
      <c r="E87" s="194" t="s">
        <v>231</v>
      </c>
      <c r="F87" s="195" t="s">
        <v>59</v>
      </c>
      <c r="G87" s="195" t="s">
        <v>19</v>
      </c>
      <c r="H87" s="196"/>
      <c r="I87" s="196" t="s">
        <v>238</v>
      </c>
      <c r="J87" s="187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  <c r="CP87" s="186"/>
      <c r="CQ87" s="186"/>
      <c r="CR87" s="186"/>
      <c r="CS87" s="186"/>
      <c r="CT87" s="186"/>
      <c r="CU87" s="186"/>
      <c r="CV87" s="186"/>
      <c r="CW87" s="186"/>
      <c r="CX87" s="186"/>
      <c r="CY87" s="186"/>
      <c r="CZ87" s="186"/>
      <c r="DA87" s="186"/>
      <c r="DB87" s="186"/>
      <c r="DC87" s="186"/>
      <c r="DD87" s="186"/>
      <c r="DE87" s="186"/>
      <c r="DF87" s="186"/>
      <c r="DG87" s="186"/>
      <c r="DH87" s="186"/>
      <c r="DI87" s="186"/>
      <c r="DJ87" s="186"/>
      <c r="DK87" s="186"/>
      <c r="DL87" s="186"/>
      <c r="DM87" s="186"/>
      <c r="DN87" s="186"/>
      <c r="DO87" s="186"/>
      <c r="DP87" s="186"/>
      <c r="DQ87" s="186"/>
      <c r="DR87" s="186"/>
      <c r="DS87" s="186"/>
      <c r="DT87" s="186"/>
      <c r="DU87" s="186"/>
      <c r="DV87" s="186"/>
      <c r="DW87" s="186"/>
      <c r="DX87" s="186"/>
      <c r="DY87" s="186"/>
      <c r="DZ87" s="186"/>
      <c r="EA87" s="186"/>
      <c r="EB87" s="186"/>
      <c r="EC87" s="186"/>
      <c r="ED87" s="186"/>
      <c r="EE87" s="186"/>
      <c r="EF87" s="186"/>
      <c r="EG87" s="186"/>
      <c r="EH87" s="186"/>
      <c r="EI87" s="186"/>
      <c r="EJ87" s="186"/>
      <c r="EK87" s="186"/>
      <c r="EL87" s="186"/>
      <c r="EM87" s="186"/>
      <c r="EN87" s="186"/>
      <c r="EO87" s="186"/>
      <c r="EP87" s="186"/>
      <c r="EQ87" s="186"/>
      <c r="ER87" s="186"/>
      <c r="ES87" s="186"/>
      <c r="ET87" s="186"/>
      <c r="EU87" s="186"/>
      <c r="EV87" s="186"/>
      <c r="EW87" s="186"/>
      <c r="EX87" s="186"/>
      <c r="EY87" s="186"/>
      <c r="EZ87" s="186"/>
      <c r="FA87" s="186"/>
      <c r="FB87" s="186"/>
      <c r="FC87" s="186"/>
      <c r="FD87" s="186"/>
      <c r="FE87" s="186"/>
      <c r="FF87" s="186"/>
      <c r="FG87" s="186"/>
      <c r="FH87" s="186"/>
      <c r="FI87" s="186"/>
      <c r="FJ87" s="186"/>
      <c r="FK87" s="186"/>
      <c r="FL87" s="186"/>
      <c r="FM87" s="186"/>
      <c r="FN87" s="186"/>
      <c r="FO87" s="186"/>
      <c r="FP87" s="186"/>
      <c r="FQ87" s="186"/>
      <c r="FR87" s="186"/>
      <c r="FS87" s="186"/>
      <c r="FT87" s="186"/>
      <c r="FU87" s="186"/>
      <c r="FV87" s="186"/>
      <c r="FW87" s="186"/>
      <c r="FX87" s="186"/>
      <c r="FY87" s="186"/>
      <c r="FZ87" s="186"/>
      <c r="GA87" s="186"/>
      <c r="GB87" s="186"/>
      <c r="GC87" s="186"/>
      <c r="GD87" s="186"/>
      <c r="GE87" s="186"/>
      <c r="GF87" s="186"/>
      <c r="GG87" s="186"/>
      <c r="GH87" s="186"/>
      <c r="GI87" s="186"/>
      <c r="GJ87" s="186"/>
      <c r="GK87" s="186"/>
      <c r="GL87" s="186"/>
      <c r="GM87" s="186"/>
      <c r="GN87" s="186"/>
      <c r="GO87" s="186"/>
      <c r="GP87" s="186"/>
      <c r="GQ87" s="186"/>
      <c r="GR87" s="186"/>
      <c r="GS87" s="186"/>
      <c r="GT87" s="186"/>
      <c r="GU87" s="186"/>
      <c r="GV87" s="186"/>
      <c r="GW87" s="186"/>
      <c r="GX87" s="186"/>
      <c r="GY87" s="186"/>
      <c r="GZ87" s="186"/>
      <c r="HA87" s="186"/>
      <c r="HB87" s="186"/>
      <c r="HC87" s="186"/>
      <c r="HD87" s="186"/>
      <c r="HE87" s="186"/>
      <c r="HF87" s="186"/>
      <c r="HG87" s="186"/>
      <c r="HH87" s="186"/>
      <c r="HI87" s="186"/>
      <c r="HJ87" s="186"/>
      <c r="HK87" s="186"/>
      <c r="HL87" s="186"/>
      <c r="HM87" s="186"/>
      <c r="HN87" s="186"/>
      <c r="HO87" s="186"/>
      <c r="HP87" s="186"/>
      <c r="HQ87" s="186"/>
      <c r="HR87" s="186"/>
      <c r="HS87" s="186"/>
      <c r="HT87" s="186"/>
      <c r="HU87" s="186"/>
      <c r="HV87" s="186"/>
      <c r="HW87" s="186"/>
      <c r="HX87" s="186"/>
      <c r="HY87" s="186"/>
      <c r="HZ87" s="186"/>
      <c r="IA87" s="186"/>
      <c r="IB87" s="186"/>
      <c r="IC87" s="186"/>
      <c r="ID87" s="186"/>
      <c r="IE87" s="186"/>
      <c r="IF87" s="186"/>
      <c r="IG87" s="186"/>
      <c r="IH87" s="186"/>
      <c r="II87" s="186"/>
      <c r="IJ87" s="186"/>
      <c r="IK87" s="186"/>
      <c r="IL87" s="186"/>
      <c r="IM87" s="186"/>
      <c r="IN87" s="186"/>
      <c r="IO87" s="186"/>
      <c r="IP87" s="186"/>
      <c r="IQ87" s="186"/>
    </row>
    <row r="88" spans="1:251" ht="21" customHeight="1">
      <c r="A88" s="190"/>
      <c r="B88" s="191"/>
      <c r="C88" s="152"/>
      <c r="D88" s="152"/>
      <c r="E88" s="151"/>
      <c r="F88" s="151"/>
      <c r="G88" s="151"/>
      <c r="H88" s="151"/>
      <c r="I88" s="151"/>
      <c r="M88"/>
      <c r="N88"/>
      <c r="O88"/>
      <c r="P88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6"/>
      <c r="DC88" s="186"/>
      <c r="DD88" s="186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186"/>
      <c r="DX88" s="186"/>
      <c r="DY88" s="186"/>
      <c r="DZ88" s="186"/>
      <c r="EA88" s="186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186"/>
      <c r="EN88" s="186"/>
      <c r="EO88" s="186"/>
      <c r="EP88" s="186"/>
      <c r="EQ88" s="186"/>
      <c r="ER88" s="186"/>
      <c r="ES88" s="186"/>
      <c r="ET88" s="186"/>
      <c r="EU88" s="186"/>
      <c r="EV88" s="186"/>
      <c r="EW88" s="186"/>
      <c r="EX88" s="186"/>
      <c r="EY88" s="186"/>
      <c r="EZ88" s="186"/>
      <c r="FA88" s="186"/>
      <c r="FB88" s="186"/>
      <c r="FC88" s="186"/>
      <c r="FD88" s="186"/>
      <c r="FE88" s="186"/>
      <c r="FF88" s="186"/>
      <c r="FG88" s="186"/>
      <c r="FH88" s="186"/>
      <c r="FI88" s="186"/>
      <c r="FJ88" s="186"/>
      <c r="FK88" s="186"/>
      <c r="FL88" s="186"/>
      <c r="FM88" s="186"/>
      <c r="FN88" s="186"/>
      <c r="FO88" s="186"/>
      <c r="FP88" s="186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186"/>
      <c r="GE88" s="186"/>
      <c r="GF88" s="186"/>
      <c r="GG88" s="186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186"/>
      <c r="GS88" s="186"/>
      <c r="GT88" s="186"/>
      <c r="GU88" s="186"/>
      <c r="GV88" s="186"/>
      <c r="GW88" s="186"/>
      <c r="GX88" s="186"/>
      <c r="GY88" s="186"/>
      <c r="GZ88" s="186"/>
      <c r="HA88" s="186"/>
      <c r="HB88" s="186"/>
      <c r="HC88" s="186"/>
      <c r="HD88" s="186"/>
      <c r="HE88" s="186"/>
      <c r="HF88" s="186"/>
      <c r="HG88" s="186"/>
      <c r="HH88" s="186"/>
      <c r="HI88" s="186"/>
      <c r="HJ88" s="186"/>
      <c r="HK88" s="186"/>
      <c r="HL88" s="186"/>
      <c r="HM88" s="186"/>
      <c r="HN88" s="186"/>
      <c r="HO88" s="186"/>
      <c r="HP88" s="186"/>
      <c r="HQ88" s="186"/>
      <c r="HR88" s="186"/>
      <c r="HS88" s="186"/>
      <c r="HT88" s="186"/>
      <c r="HU88" s="186"/>
      <c r="HV88" s="186"/>
      <c r="HW88" s="186"/>
      <c r="HX88" s="186"/>
      <c r="HY88" s="186"/>
      <c r="HZ88" s="186"/>
      <c r="IA88" s="186"/>
      <c r="IB88" s="186"/>
      <c r="IC88" s="186"/>
      <c r="ID88" s="186"/>
      <c r="IE88" s="186"/>
      <c r="IF88" s="186"/>
      <c r="IG88" s="186"/>
      <c r="IH88" s="186"/>
      <c r="II88" s="186"/>
      <c r="IJ88" s="186"/>
      <c r="IK88" s="186"/>
      <c r="IL88" s="186"/>
      <c r="IM88" s="186"/>
      <c r="IN88" s="186"/>
      <c r="IO88" s="186"/>
      <c r="IP88" s="186"/>
      <c r="IQ88" s="186"/>
    </row>
    <row r="89" spans="1:251" ht="21" customHeight="1">
      <c r="A89" s="182" t="s">
        <v>65</v>
      </c>
      <c r="B89" s="123">
        <v>9</v>
      </c>
      <c r="C89" s="124">
        <v>1</v>
      </c>
      <c r="D89" s="125" t="s">
        <v>181</v>
      </c>
      <c r="E89" s="126"/>
      <c r="F89" s="127" t="s">
        <v>59</v>
      </c>
      <c r="G89" s="127"/>
      <c r="H89" s="128"/>
      <c r="I89" s="128"/>
      <c r="J89" s="187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/>
      <c r="CZ89" s="186"/>
      <c r="DA89" s="186"/>
      <c r="DB89" s="186"/>
      <c r="DC89" s="186"/>
      <c r="DD89" s="186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186"/>
      <c r="DX89" s="186"/>
      <c r="DY89" s="186"/>
      <c r="DZ89" s="186"/>
      <c r="EA89" s="186"/>
      <c r="EB89" s="186"/>
      <c r="EC89" s="186"/>
      <c r="ED89" s="186"/>
      <c r="EE89" s="186"/>
      <c r="EF89" s="186"/>
      <c r="EG89" s="186"/>
      <c r="EH89" s="186"/>
      <c r="EI89" s="186"/>
      <c r="EJ89" s="186"/>
      <c r="EK89" s="186"/>
      <c r="EL89" s="186"/>
      <c r="EM89" s="186"/>
      <c r="EN89" s="186"/>
      <c r="EO89" s="186"/>
      <c r="EP89" s="186"/>
      <c r="EQ89" s="186"/>
      <c r="ER89" s="186"/>
      <c r="ES89" s="186"/>
      <c r="ET89" s="186"/>
      <c r="EU89" s="186"/>
      <c r="EV89" s="186"/>
      <c r="EW89" s="186"/>
      <c r="EX89" s="186"/>
      <c r="EY89" s="186"/>
      <c r="EZ89" s="186"/>
      <c r="FA89" s="186"/>
      <c r="FB89" s="186"/>
      <c r="FC89" s="186"/>
      <c r="FD89" s="186"/>
      <c r="FE89" s="186"/>
      <c r="FF89" s="186"/>
      <c r="FG89" s="186"/>
      <c r="FH89" s="186"/>
      <c r="FI89" s="186"/>
      <c r="FJ89" s="186"/>
      <c r="FK89" s="186"/>
      <c r="FL89" s="186"/>
      <c r="FM89" s="186"/>
      <c r="FN89" s="186"/>
      <c r="FO89" s="186"/>
      <c r="FP89" s="186"/>
      <c r="FQ89" s="186"/>
      <c r="FR89" s="186"/>
      <c r="FS89" s="186"/>
      <c r="FT89" s="186"/>
      <c r="FU89" s="186"/>
      <c r="FV89" s="186"/>
      <c r="FW89" s="186"/>
      <c r="FX89" s="186"/>
      <c r="FY89" s="186"/>
      <c r="FZ89" s="186"/>
      <c r="GA89" s="186"/>
      <c r="GB89" s="186"/>
      <c r="GC89" s="186"/>
      <c r="GD89" s="186"/>
      <c r="GE89" s="186"/>
      <c r="GF89" s="186"/>
      <c r="GG89" s="186"/>
      <c r="GH89" s="186"/>
      <c r="GI89" s="186"/>
      <c r="GJ89" s="186"/>
      <c r="GK89" s="186"/>
      <c r="GL89" s="186"/>
      <c r="GM89" s="186"/>
      <c r="GN89" s="186"/>
      <c r="GO89" s="186"/>
      <c r="GP89" s="186"/>
      <c r="GQ89" s="186"/>
      <c r="GR89" s="186"/>
      <c r="GS89" s="186"/>
      <c r="GT89" s="186"/>
      <c r="GU89" s="186"/>
      <c r="GV89" s="186"/>
      <c r="GW89" s="186"/>
      <c r="GX89" s="186"/>
      <c r="GY89" s="186"/>
      <c r="GZ89" s="186"/>
      <c r="HA89" s="186"/>
      <c r="HB89" s="186"/>
      <c r="HC89" s="186"/>
      <c r="HD89" s="186"/>
      <c r="HE89" s="186"/>
      <c r="HF89" s="186"/>
      <c r="HG89" s="186"/>
      <c r="HH89" s="186"/>
      <c r="HI89" s="186"/>
      <c r="HJ89" s="186"/>
      <c r="HK89" s="186"/>
      <c r="HL89" s="186"/>
      <c r="HM89" s="186"/>
      <c r="HN89" s="186"/>
      <c r="HO89" s="186"/>
      <c r="HP89" s="186"/>
      <c r="HQ89" s="186"/>
      <c r="HR89" s="186"/>
      <c r="HS89" s="186"/>
      <c r="HT89" s="186"/>
      <c r="HU89" s="186"/>
      <c r="HV89" s="186"/>
      <c r="HW89" s="186"/>
      <c r="HX89" s="186"/>
      <c r="HY89" s="186"/>
      <c r="HZ89" s="186"/>
      <c r="IA89" s="186"/>
      <c r="IB89" s="186"/>
      <c r="IC89" s="186"/>
      <c r="ID89" s="186"/>
      <c r="IE89" s="186"/>
      <c r="IF89" s="186"/>
      <c r="IG89" s="186"/>
      <c r="IH89" s="186"/>
      <c r="II89" s="186"/>
      <c r="IJ89" s="186"/>
      <c r="IK89" s="186"/>
      <c r="IL89" s="186"/>
      <c r="IM89" s="186"/>
      <c r="IN89" s="186"/>
      <c r="IO89" s="186"/>
      <c r="IP89" s="186"/>
      <c r="IQ89" s="186"/>
    </row>
    <row r="90" spans="1:251" ht="21" customHeight="1">
      <c r="A90" s="132"/>
      <c r="B90" s="133"/>
      <c r="C90" s="124">
        <v>2</v>
      </c>
      <c r="D90" s="125" t="s">
        <v>181</v>
      </c>
      <c r="E90" s="126"/>
      <c r="F90" s="127" t="s">
        <v>59</v>
      </c>
      <c r="G90" s="127"/>
      <c r="H90" s="128"/>
      <c r="I90" s="128"/>
      <c r="J90" s="187"/>
      <c r="L90"/>
      <c r="M90"/>
      <c r="N90"/>
      <c r="O90"/>
      <c r="P90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  <c r="CP90" s="186"/>
      <c r="CQ90" s="186"/>
      <c r="CR90" s="186"/>
      <c r="CS90" s="186"/>
      <c r="CT90" s="186"/>
      <c r="CU90" s="186"/>
      <c r="CV90" s="186"/>
      <c r="CW90" s="186"/>
      <c r="CX90" s="186"/>
      <c r="CY90" s="186"/>
      <c r="CZ90" s="186"/>
      <c r="DA90" s="186"/>
      <c r="DB90" s="186"/>
      <c r="DC90" s="186"/>
      <c r="DD90" s="186"/>
      <c r="DE90" s="186"/>
      <c r="DF90" s="186"/>
      <c r="DG90" s="186"/>
      <c r="DH90" s="186"/>
      <c r="DI90" s="186"/>
      <c r="DJ90" s="186"/>
      <c r="DK90" s="186"/>
      <c r="DL90" s="186"/>
      <c r="DM90" s="186"/>
      <c r="DN90" s="186"/>
      <c r="DO90" s="186"/>
      <c r="DP90" s="186"/>
      <c r="DQ90" s="186"/>
      <c r="DR90" s="186"/>
      <c r="DS90" s="186"/>
      <c r="DT90" s="186"/>
      <c r="DU90" s="186"/>
      <c r="DV90" s="186"/>
      <c r="DW90" s="186"/>
      <c r="DX90" s="186"/>
      <c r="DY90" s="186"/>
      <c r="DZ90" s="186"/>
      <c r="EA90" s="186"/>
      <c r="EB90" s="186"/>
      <c r="EC90" s="186"/>
      <c r="ED90" s="186"/>
      <c r="EE90" s="186"/>
      <c r="EF90" s="186"/>
      <c r="EG90" s="186"/>
      <c r="EH90" s="186"/>
      <c r="EI90" s="186"/>
      <c r="EJ90" s="186"/>
      <c r="EK90" s="186"/>
      <c r="EL90" s="186"/>
      <c r="EM90" s="186"/>
      <c r="EN90" s="186"/>
      <c r="EO90" s="186"/>
      <c r="EP90" s="186"/>
      <c r="EQ90" s="186"/>
      <c r="ER90" s="186"/>
      <c r="ES90" s="186"/>
      <c r="ET90" s="186"/>
      <c r="EU90" s="186"/>
      <c r="EV90" s="186"/>
      <c r="EW90" s="186"/>
      <c r="EX90" s="186"/>
      <c r="EY90" s="186"/>
      <c r="EZ90" s="186"/>
      <c r="FA90" s="186"/>
      <c r="FB90" s="186"/>
      <c r="FC90" s="186"/>
      <c r="FD90" s="186"/>
      <c r="FE90" s="186"/>
      <c r="FF90" s="186"/>
      <c r="FG90" s="186"/>
      <c r="FH90" s="186"/>
      <c r="FI90" s="186"/>
      <c r="FJ90" s="186"/>
      <c r="FK90" s="186"/>
      <c r="FL90" s="186"/>
      <c r="FM90" s="186"/>
      <c r="FN90" s="186"/>
      <c r="FO90" s="186"/>
      <c r="FP90" s="186"/>
      <c r="FQ90" s="186"/>
      <c r="FR90" s="186"/>
      <c r="FS90" s="186"/>
      <c r="FT90" s="186"/>
      <c r="FU90" s="186"/>
      <c r="FV90" s="186"/>
      <c r="FW90" s="186"/>
      <c r="FX90" s="186"/>
      <c r="FY90" s="186"/>
      <c r="FZ90" s="186"/>
      <c r="GA90" s="186"/>
      <c r="GB90" s="186"/>
      <c r="GC90" s="186"/>
      <c r="GD90" s="186"/>
      <c r="GE90" s="186"/>
      <c r="GF90" s="186"/>
      <c r="GG90" s="186"/>
      <c r="GH90" s="186"/>
      <c r="GI90" s="186"/>
      <c r="GJ90" s="186"/>
      <c r="GK90" s="186"/>
      <c r="GL90" s="186"/>
      <c r="GM90" s="186"/>
      <c r="GN90" s="186"/>
      <c r="GO90" s="186"/>
      <c r="GP90" s="186"/>
      <c r="GQ90" s="186"/>
      <c r="GR90" s="186"/>
      <c r="GS90" s="186"/>
      <c r="GT90" s="186"/>
      <c r="GU90" s="186"/>
      <c r="GV90" s="186"/>
      <c r="GW90" s="186"/>
      <c r="GX90" s="186"/>
      <c r="GY90" s="186"/>
      <c r="GZ90" s="186"/>
      <c r="HA90" s="186"/>
      <c r="HB90" s="186"/>
      <c r="HC90" s="186"/>
      <c r="HD90" s="186"/>
      <c r="HE90" s="186"/>
      <c r="HF90" s="186"/>
      <c r="HG90" s="186"/>
      <c r="HH90" s="186"/>
      <c r="HI90" s="186"/>
      <c r="HJ90" s="186"/>
      <c r="HK90" s="186"/>
      <c r="HL90" s="186"/>
      <c r="HM90" s="186"/>
      <c r="HN90" s="186"/>
      <c r="HO90" s="186"/>
      <c r="HP90" s="186"/>
      <c r="HQ90" s="186"/>
      <c r="HR90" s="186"/>
      <c r="HS90" s="186"/>
      <c r="HT90" s="186"/>
      <c r="HU90" s="186"/>
      <c r="HV90" s="186"/>
      <c r="HW90" s="186"/>
      <c r="HX90" s="186"/>
      <c r="HY90" s="186"/>
      <c r="HZ90" s="186"/>
      <c r="IA90" s="186"/>
      <c r="IB90" s="186"/>
      <c r="IC90" s="186"/>
      <c r="ID90" s="186"/>
      <c r="IE90" s="186"/>
      <c r="IF90" s="186"/>
      <c r="IG90" s="186"/>
      <c r="IH90" s="186"/>
      <c r="II90" s="186"/>
      <c r="IJ90" s="186"/>
      <c r="IK90" s="186"/>
      <c r="IL90" s="186"/>
      <c r="IM90" s="186"/>
      <c r="IN90" s="186"/>
      <c r="IO90" s="186"/>
      <c r="IP90" s="186"/>
      <c r="IQ90" s="186"/>
    </row>
    <row r="91" spans="1:251" ht="21" customHeight="1">
      <c r="A91" s="132"/>
      <c r="B91" s="133"/>
      <c r="C91" s="124">
        <v>3</v>
      </c>
      <c r="D91" s="125" t="s">
        <v>181</v>
      </c>
      <c r="E91" s="126"/>
      <c r="F91" s="127" t="s">
        <v>59</v>
      </c>
      <c r="G91" s="127"/>
      <c r="H91" s="128"/>
      <c r="I91" s="128"/>
      <c r="J91" s="187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  <c r="CW91" s="186"/>
      <c r="CX91" s="186"/>
      <c r="CY91" s="186"/>
      <c r="CZ91" s="186"/>
      <c r="DA91" s="186"/>
      <c r="DB91" s="186"/>
      <c r="DC91" s="186"/>
      <c r="DD91" s="186"/>
      <c r="DE91" s="186"/>
      <c r="DF91" s="186"/>
      <c r="DG91" s="186"/>
      <c r="DH91" s="186"/>
      <c r="DI91" s="186"/>
      <c r="DJ91" s="186"/>
      <c r="DK91" s="186"/>
      <c r="DL91" s="186"/>
      <c r="DM91" s="186"/>
      <c r="DN91" s="186"/>
      <c r="DO91" s="186"/>
      <c r="DP91" s="186"/>
      <c r="DQ91" s="186"/>
      <c r="DR91" s="186"/>
      <c r="DS91" s="186"/>
      <c r="DT91" s="186"/>
      <c r="DU91" s="186"/>
      <c r="DV91" s="186"/>
      <c r="DW91" s="186"/>
      <c r="DX91" s="186"/>
      <c r="DY91" s="186"/>
      <c r="DZ91" s="186"/>
      <c r="EA91" s="186"/>
      <c r="EB91" s="186"/>
      <c r="EC91" s="186"/>
      <c r="ED91" s="186"/>
      <c r="EE91" s="186"/>
      <c r="EF91" s="186"/>
      <c r="EG91" s="186"/>
      <c r="EH91" s="186"/>
      <c r="EI91" s="186"/>
      <c r="EJ91" s="186"/>
      <c r="EK91" s="186"/>
      <c r="EL91" s="186"/>
      <c r="EM91" s="186"/>
      <c r="EN91" s="186"/>
      <c r="EO91" s="186"/>
      <c r="EP91" s="186"/>
      <c r="EQ91" s="186"/>
      <c r="ER91" s="186"/>
      <c r="ES91" s="186"/>
      <c r="ET91" s="186"/>
      <c r="EU91" s="186"/>
      <c r="EV91" s="186"/>
      <c r="EW91" s="186"/>
      <c r="EX91" s="186"/>
      <c r="EY91" s="186"/>
      <c r="EZ91" s="186"/>
      <c r="FA91" s="186"/>
      <c r="FB91" s="186"/>
      <c r="FC91" s="186"/>
      <c r="FD91" s="186"/>
      <c r="FE91" s="186"/>
      <c r="FF91" s="186"/>
      <c r="FG91" s="186"/>
      <c r="FH91" s="186"/>
      <c r="FI91" s="186"/>
      <c r="FJ91" s="186"/>
      <c r="FK91" s="186"/>
      <c r="FL91" s="186"/>
      <c r="FM91" s="186"/>
      <c r="FN91" s="186"/>
      <c r="FO91" s="186"/>
      <c r="FP91" s="186"/>
      <c r="FQ91" s="186"/>
      <c r="FR91" s="186"/>
      <c r="FS91" s="186"/>
      <c r="FT91" s="186"/>
      <c r="FU91" s="186"/>
      <c r="FV91" s="186"/>
      <c r="FW91" s="186"/>
      <c r="FX91" s="186"/>
      <c r="FY91" s="186"/>
      <c r="FZ91" s="186"/>
      <c r="GA91" s="186"/>
      <c r="GB91" s="186"/>
      <c r="GC91" s="186"/>
      <c r="GD91" s="186"/>
      <c r="GE91" s="186"/>
      <c r="GF91" s="186"/>
      <c r="GG91" s="186"/>
      <c r="GH91" s="186"/>
      <c r="GI91" s="186"/>
      <c r="GJ91" s="186"/>
      <c r="GK91" s="186"/>
      <c r="GL91" s="186"/>
      <c r="GM91" s="186"/>
      <c r="GN91" s="186"/>
      <c r="GO91" s="186"/>
      <c r="GP91" s="186"/>
      <c r="GQ91" s="186"/>
      <c r="GR91" s="186"/>
      <c r="GS91" s="186"/>
      <c r="GT91" s="186"/>
      <c r="GU91" s="186"/>
      <c r="GV91" s="186"/>
      <c r="GW91" s="186"/>
      <c r="GX91" s="186"/>
      <c r="GY91" s="186"/>
      <c r="GZ91" s="186"/>
      <c r="HA91" s="186"/>
      <c r="HB91" s="186"/>
      <c r="HC91" s="186"/>
      <c r="HD91" s="186"/>
      <c r="HE91" s="186"/>
      <c r="HF91" s="186"/>
      <c r="HG91" s="186"/>
      <c r="HH91" s="186"/>
      <c r="HI91" s="186"/>
      <c r="HJ91" s="186"/>
      <c r="HK91" s="186"/>
      <c r="HL91" s="186"/>
      <c r="HM91" s="186"/>
      <c r="HN91" s="186"/>
      <c r="HO91" s="186"/>
      <c r="HP91" s="186"/>
      <c r="HQ91" s="186"/>
      <c r="HR91" s="186"/>
      <c r="HS91" s="186"/>
      <c r="HT91" s="186"/>
      <c r="HU91" s="186"/>
      <c r="HV91" s="186"/>
      <c r="HW91" s="186"/>
      <c r="HX91" s="186"/>
      <c r="HY91" s="186"/>
      <c r="HZ91" s="186"/>
      <c r="IA91" s="186"/>
      <c r="IB91" s="186"/>
      <c r="IC91" s="186"/>
      <c r="ID91" s="186"/>
      <c r="IE91" s="186"/>
      <c r="IF91" s="186"/>
      <c r="IG91" s="186"/>
      <c r="IH91" s="186"/>
      <c r="II91" s="186"/>
      <c r="IJ91" s="186"/>
      <c r="IK91" s="186"/>
      <c r="IL91" s="186"/>
      <c r="IM91" s="186"/>
      <c r="IN91" s="186"/>
      <c r="IO91" s="186"/>
      <c r="IP91" s="186"/>
      <c r="IQ91" s="186"/>
    </row>
    <row r="92" spans="1:251" ht="21" customHeight="1">
      <c r="A92" s="132"/>
      <c r="B92" s="133"/>
      <c r="C92" s="124">
        <v>4</v>
      </c>
      <c r="D92" s="125" t="s">
        <v>181</v>
      </c>
      <c r="E92" s="126"/>
      <c r="F92" s="127" t="s">
        <v>59</v>
      </c>
      <c r="G92" s="127"/>
      <c r="H92" s="128"/>
      <c r="I92" s="128"/>
      <c r="J92" s="187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186"/>
      <c r="CY92" s="186"/>
      <c r="CZ92" s="186"/>
      <c r="DA92" s="186"/>
      <c r="DB92" s="186"/>
      <c r="DC92" s="186"/>
      <c r="DD92" s="186"/>
      <c r="DE92" s="186"/>
      <c r="DF92" s="186"/>
      <c r="DG92" s="186"/>
      <c r="DH92" s="186"/>
      <c r="DI92" s="186"/>
      <c r="DJ92" s="186"/>
      <c r="DK92" s="186"/>
      <c r="DL92" s="186"/>
      <c r="DM92" s="186"/>
      <c r="DN92" s="186"/>
      <c r="DO92" s="186"/>
      <c r="DP92" s="186"/>
      <c r="DQ92" s="186"/>
      <c r="DR92" s="186"/>
      <c r="DS92" s="186"/>
      <c r="DT92" s="186"/>
      <c r="DU92" s="186"/>
      <c r="DV92" s="186"/>
      <c r="DW92" s="186"/>
      <c r="DX92" s="186"/>
      <c r="DY92" s="186"/>
      <c r="DZ92" s="186"/>
      <c r="EA92" s="186"/>
      <c r="EB92" s="186"/>
      <c r="EC92" s="186"/>
      <c r="ED92" s="186"/>
      <c r="EE92" s="186"/>
      <c r="EF92" s="186"/>
      <c r="EG92" s="186"/>
      <c r="EH92" s="186"/>
      <c r="EI92" s="186"/>
      <c r="EJ92" s="186"/>
      <c r="EK92" s="186"/>
      <c r="EL92" s="186"/>
      <c r="EM92" s="186"/>
      <c r="EN92" s="186"/>
      <c r="EO92" s="186"/>
      <c r="EP92" s="186"/>
      <c r="EQ92" s="186"/>
      <c r="ER92" s="186"/>
      <c r="ES92" s="186"/>
      <c r="ET92" s="186"/>
      <c r="EU92" s="186"/>
      <c r="EV92" s="186"/>
      <c r="EW92" s="186"/>
      <c r="EX92" s="186"/>
      <c r="EY92" s="186"/>
      <c r="EZ92" s="186"/>
      <c r="FA92" s="186"/>
      <c r="FB92" s="186"/>
      <c r="FC92" s="186"/>
      <c r="FD92" s="186"/>
      <c r="FE92" s="186"/>
      <c r="FF92" s="186"/>
      <c r="FG92" s="186"/>
      <c r="FH92" s="186"/>
      <c r="FI92" s="186"/>
      <c r="FJ92" s="186"/>
      <c r="FK92" s="186"/>
      <c r="FL92" s="186"/>
      <c r="FM92" s="186"/>
      <c r="FN92" s="186"/>
      <c r="FO92" s="186"/>
      <c r="FP92" s="186"/>
      <c r="FQ92" s="186"/>
      <c r="FR92" s="186"/>
      <c r="FS92" s="186"/>
      <c r="FT92" s="186"/>
      <c r="FU92" s="186"/>
      <c r="FV92" s="186"/>
      <c r="FW92" s="186"/>
      <c r="FX92" s="186"/>
      <c r="FY92" s="186"/>
      <c r="FZ92" s="186"/>
      <c r="GA92" s="186"/>
      <c r="GB92" s="186"/>
      <c r="GC92" s="186"/>
      <c r="GD92" s="186"/>
      <c r="GE92" s="186"/>
      <c r="GF92" s="186"/>
      <c r="GG92" s="186"/>
      <c r="GH92" s="186"/>
      <c r="GI92" s="186"/>
      <c r="GJ92" s="186"/>
      <c r="GK92" s="186"/>
      <c r="GL92" s="186"/>
      <c r="GM92" s="186"/>
      <c r="GN92" s="186"/>
      <c r="GO92" s="186"/>
      <c r="GP92" s="186"/>
      <c r="GQ92" s="186"/>
      <c r="GR92" s="186"/>
      <c r="GS92" s="186"/>
      <c r="GT92" s="186"/>
      <c r="GU92" s="186"/>
      <c r="GV92" s="186"/>
      <c r="GW92" s="186"/>
      <c r="GX92" s="186"/>
      <c r="GY92" s="186"/>
      <c r="GZ92" s="186"/>
      <c r="HA92" s="186"/>
      <c r="HB92" s="186"/>
      <c r="HC92" s="186"/>
      <c r="HD92" s="186"/>
      <c r="HE92" s="186"/>
      <c r="HF92" s="186"/>
      <c r="HG92" s="186"/>
      <c r="HH92" s="186"/>
      <c r="HI92" s="186"/>
      <c r="HJ92" s="186"/>
      <c r="HK92" s="186"/>
      <c r="HL92" s="186"/>
      <c r="HM92" s="186"/>
      <c r="HN92" s="186"/>
      <c r="HO92" s="186"/>
      <c r="HP92" s="186"/>
      <c r="HQ92" s="186"/>
      <c r="HR92" s="186"/>
      <c r="HS92" s="186"/>
      <c r="HT92" s="186"/>
      <c r="HU92" s="186"/>
      <c r="HV92" s="186"/>
      <c r="HW92" s="186"/>
      <c r="HX92" s="186"/>
      <c r="HY92" s="186"/>
      <c r="HZ92" s="186"/>
      <c r="IA92" s="186"/>
      <c r="IB92" s="186"/>
      <c r="IC92" s="186"/>
      <c r="ID92" s="186"/>
      <c r="IE92" s="186"/>
      <c r="IF92" s="186"/>
      <c r="IG92" s="186"/>
      <c r="IH92" s="186"/>
      <c r="II92" s="186"/>
      <c r="IJ92" s="186"/>
      <c r="IK92" s="186"/>
      <c r="IL92" s="186"/>
      <c r="IM92" s="186"/>
      <c r="IN92" s="186"/>
      <c r="IO92" s="186"/>
      <c r="IP92" s="186"/>
      <c r="IQ92" s="186"/>
    </row>
    <row r="93" spans="1:251" ht="21" customHeight="1">
      <c r="A93" s="134"/>
      <c r="B93" s="135"/>
      <c r="C93" s="136">
        <v>5</v>
      </c>
      <c r="D93" s="137" t="s">
        <v>0</v>
      </c>
      <c r="E93" s="138"/>
      <c r="F93" s="139" t="s">
        <v>59</v>
      </c>
      <c r="G93" s="139"/>
      <c r="H93" s="140"/>
      <c r="I93" s="140"/>
      <c r="J93" s="187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6"/>
      <c r="CP93" s="186"/>
      <c r="CQ93" s="186"/>
      <c r="CR93" s="186"/>
      <c r="CS93" s="186"/>
      <c r="CT93" s="186"/>
      <c r="CU93" s="186"/>
      <c r="CV93" s="186"/>
      <c r="CW93" s="186"/>
      <c r="CX93" s="186"/>
      <c r="CY93" s="186"/>
      <c r="CZ93" s="186"/>
      <c r="DA93" s="186"/>
      <c r="DB93" s="186"/>
      <c r="DC93" s="186"/>
      <c r="DD93" s="186"/>
      <c r="DE93" s="186"/>
      <c r="DF93" s="186"/>
      <c r="DG93" s="186"/>
      <c r="DH93" s="186"/>
      <c r="DI93" s="186"/>
      <c r="DJ93" s="186"/>
      <c r="DK93" s="186"/>
      <c r="DL93" s="186"/>
      <c r="DM93" s="186"/>
      <c r="DN93" s="186"/>
      <c r="DO93" s="186"/>
      <c r="DP93" s="186"/>
      <c r="DQ93" s="186"/>
      <c r="DR93" s="186"/>
      <c r="DS93" s="186"/>
      <c r="DT93" s="186"/>
      <c r="DU93" s="186"/>
      <c r="DV93" s="186"/>
      <c r="DW93" s="186"/>
      <c r="DX93" s="186"/>
      <c r="DY93" s="186"/>
      <c r="DZ93" s="186"/>
      <c r="EA93" s="186"/>
      <c r="EB93" s="186"/>
      <c r="EC93" s="186"/>
      <c r="ED93" s="186"/>
      <c r="EE93" s="186"/>
      <c r="EF93" s="186"/>
      <c r="EG93" s="186"/>
      <c r="EH93" s="186"/>
      <c r="EI93" s="186"/>
      <c r="EJ93" s="186"/>
      <c r="EK93" s="186"/>
      <c r="EL93" s="186"/>
      <c r="EM93" s="186"/>
      <c r="EN93" s="186"/>
      <c r="EO93" s="186"/>
      <c r="EP93" s="186"/>
      <c r="EQ93" s="186"/>
      <c r="ER93" s="186"/>
      <c r="ES93" s="186"/>
      <c r="ET93" s="186"/>
      <c r="EU93" s="186"/>
      <c r="EV93" s="186"/>
      <c r="EW93" s="186"/>
      <c r="EX93" s="186"/>
      <c r="EY93" s="186"/>
      <c r="EZ93" s="186"/>
      <c r="FA93" s="186"/>
      <c r="FB93" s="186"/>
      <c r="FC93" s="186"/>
      <c r="FD93" s="186"/>
      <c r="FE93" s="186"/>
      <c r="FF93" s="186"/>
      <c r="FG93" s="186"/>
      <c r="FH93" s="186"/>
      <c r="FI93" s="186"/>
      <c r="FJ93" s="186"/>
      <c r="FK93" s="186"/>
      <c r="FL93" s="186"/>
      <c r="FM93" s="186"/>
      <c r="FN93" s="186"/>
      <c r="FO93" s="186"/>
      <c r="FP93" s="186"/>
      <c r="FQ93" s="186"/>
      <c r="FR93" s="186"/>
      <c r="FS93" s="186"/>
      <c r="FT93" s="186"/>
      <c r="FU93" s="186"/>
      <c r="FV93" s="186"/>
      <c r="FW93" s="186"/>
      <c r="FX93" s="186"/>
      <c r="FY93" s="186"/>
      <c r="FZ93" s="186"/>
      <c r="GA93" s="186"/>
      <c r="GB93" s="186"/>
      <c r="GC93" s="186"/>
      <c r="GD93" s="186"/>
      <c r="GE93" s="186"/>
      <c r="GF93" s="186"/>
      <c r="GG93" s="186"/>
      <c r="GH93" s="186"/>
      <c r="GI93" s="186"/>
      <c r="GJ93" s="186"/>
      <c r="GK93" s="186"/>
      <c r="GL93" s="186"/>
      <c r="GM93" s="186"/>
      <c r="GN93" s="186"/>
      <c r="GO93" s="186"/>
      <c r="GP93" s="186"/>
      <c r="GQ93" s="186"/>
      <c r="GR93" s="186"/>
      <c r="GS93" s="186"/>
      <c r="GT93" s="186"/>
      <c r="GU93" s="186"/>
      <c r="GV93" s="186"/>
      <c r="GW93" s="186"/>
      <c r="GX93" s="186"/>
      <c r="GY93" s="186"/>
      <c r="GZ93" s="186"/>
      <c r="HA93" s="186"/>
      <c r="HB93" s="186"/>
      <c r="HC93" s="186"/>
      <c r="HD93" s="186"/>
      <c r="HE93" s="186"/>
      <c r="HF93" s="186"/>
      <c r="HG93" s="186"/>
      <c r="HH93" s="186"/>
      <c r="HI93" s="186"/>
      <c r="HJ93" s="186"/>
      <c r="HK93" s="186"/>
      <c r="HL93" s="186"/>
      <c r="HM93" s="186"/>
      <c r="HN93" s="186"/>
      <c r="HO93" s="186"/>
      <c r="HP93" s="186"/>
      <c r="HQ93" s="186"/>
      <c r="HR93" s="186"/>
      <c r="HS93" s="186"/>
      <c r="HT93" s="186"/>
      <c r="HU93" s="186"/>
      <c r="HV93" s="186"/>
      <c r="HW93" s="186"/>
      <c r="HX93" s="186"/>
      <c r="HY93" s="186"/>
      <c r="HZ93" s="186"/>
      <c r="IA93" s="186"/>
      <c r="IB93" s="186"/>
      <c r="IC93" s="186"/>
      <c r="ID93" s="186"/>
      <c r="IE93" s="186"/>
      <c r="IF93" s="186"/>
      <c r="IG93" s="186"/>
      <c r="IH93" s="186"/>
      <c r="II93" s="186"/>
      <c r="IJ93" s="186"/>
      <c r="IK93" s="186"/>
      <c r="IL93" s="186"/>
      <c r="IM93" s="186"/>
      <c r="IN93" s="186"/>
      <c r="IO93" s="186"/>
      <c r="IP93" s="186"/>
      <c r="IQ93" s="186"/>
    </row>
    <row r="94" spans="1:251" ht="21" customHeight="1">
      <c r="A94" s="134"/>
      <c r="B94" s="135"/>
      <c r="C94" s="136">
        <v>6</v>
      </c>
      <c r="D94" s="137" t="s">
        <v>0</v>
      </c>
      <c r="E94" s="138"/>
      <c r="F94" s="139" t="s">
        <v>59</v>
      </c>
      <c r="G94" s="139"/>
      <c r="H94" s="140"/>
      <c r="I94" s="140"/>
      <c r="J94" s="187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186"/>
      <c r="CY94" s="186"/>
      <c r="CZ94" s="186"/>
      <c r="DA94" s="186"/>
      <c r="DB94" s="186"/>
      <c r="DC94" s="186"/>
      <c r="DD94" s="186"/>
      <c r="DE94" s="186"/>
      <c r="DF94" s="186"/>
      <c r="DG94" s="186"/>
      <c r="DH94" s="186"/>
      <c r="DI94" s="186"/>
      <c r="DJ94" s="186"/>
      <c r="DK94" s="186"/>
      <c r="DL94" s="186"/>
      <c r="DM94" s="186"/>
      <c r="DN94" s="186"/>
      <c r="DO94" s="186"/>
      <c r="DP94" s="186"/>
      <c r="DQ94" s="186"/>
      <c r="DR94" s="186"/>
      <c r="DS94" s="186"/>
      <c r="DT94" s="186"/>
      <c r="DU94" s="186"/>
      <c r="DV94" s="186"/>
      <c r="DW94" s="186"/>
      <c r="DX94" s="186"/>
      <c r="DY94" s="186"/>
      <c r="DZ94" s="186"/>
      <c r="EA94" s="186"/>
      <c r="EB94" s="186"/>
      <c r="EC94" s="186"/>
      <c r="ED94" s="186"/>
      <c r="EE94" s="186"/>
      <c r="EF94" s="186"/>
      <c r="EG94" s="186"/>
      <c r="EH94" s="186"/>
      <c r="EI94" s="186"/>
      <c r="EJ94" s="186"/>
      <c r="EK94" s="186"/>
      <c r="EL94" s="186"/>
      <c r="EM94" s="186"/>
      <c r="EN94" s="186"/>
      <c r="EO94" s="186"/>
      <c r="EP94" s="186"/>
      <c r="EQ94" s="186"/>
      <c r="ER94" s="186"/>
      <c r="ES94" s="186"/>
      <c r="ET94" s="186"/>
      <c r="EU94" s="186"/>
      <c r="EV94" s="186"/>
      <c r="EW94" s="186"/>
      <c r="EX94" s="186"/>
      <c r="EY94" s="186"/>
      <c r="EZ94" s="186"/>
      <c r="FA94" s="186"/>
      <c r="FB94" s="186"/>
      <c r="FC94" s="186"/>
      <c r="FD94" s="186"/>
      <c r="FE94" s="186"/>
      <c r="FF94" s="186"/>
      <c r="FG94" s="186"/>
      <c r="FH94" s="186"/>
      <c r="FI94" s="186"/>
      <c r="FJ94" s="186"/>
      <c r="FK94" s="186"/>
      <c r="FL94" s="186"/>
      <c r="FM94" s="186"/>
      <c r="FN94" s="186"/>
      <c r="FO94" s="186"/>
      <c r="FP94" s="186"/>
      <c r="FQ94" s="186"/>
      <c r="FR94" s="186"/>
      <c r="FS94" s="186"/>
      <c r="FT94" s="186"/>
      <c r="FU94" s="186"/>
      <c r="FV94" s="186"/>
      <c r="FW94" s="186"/>
      <c r="FX94" s="186"/>
      <c r="FY94" s="186"/>
      <c r="FZ94" s="186"/>
      <c r="GA94" s="186"/>
      <c r="GB94" s="186"/>
      <c r="GC94" s="186"/>
      <c r="GD94" s="186"/>
      <c r="GE94" s="186"/>
      <c r="GF94" s="186"/>
      <c r="GG94" s="186"/>
      <c r="GH94" s="186"/>
      <c r="GI94" s="186"/>
      <c r="GJ94" s="186"/>
      <c r="GK94" s="186"/>
      <c r="GL94" s="186"/>
      <c r="GM94" s="186"/>
      <c r="GN94" s="186"/>
      <c r="GO94" s="186"/>
      <c r="GP94" s="186"/>
      <c r="GQ94" s="186"/>
      <c r="GR94" s="186"/>
      <c r="GS94" s="186"/>
      <c r="GT94" s="186"/>
      <c r="GU94" s="186"/>
      <c r="GV94" s="186"/>
      <c r="GW94" s="186"/>
      <c r="GX94" s="186"/>
      <c r="GY94" s="186"/>
      <c r="GZ94" s="186"/>
      <c r="HA94" s="186"/>
      <c r="HB94" s="186"/>
      <c r="HC94" s="186"/>
      <c r="HD94" s="186"/>
      <c r="HE94" s="186"/>
      <c r="HF94" s="186"/>
      <c r="HG94" s="186"/>
      <c r="HH94" s="186"/>
      <c r="HI94" s="186"/>
      <c r="HJ94" s="186"/>
      <c r="HK94" s="186"/>
      <c r="HL94" s="186"/>
      <c r="HM94" s="186"/>
      <c r="HN94" s="186"/>
      <c r="HO94" s="186"/>
      <c r="HP94" s="186"/>
      <c r="HQ94" s="186"/>
      <c r="HR94" s="186"/>
      <c r="HS94" s="186"/>
      <c r="HT94" s="186"/>
      <c r="HU94" s="186"/>
      <c r="HV94" s="186"/>
      <c r="HW94" s="186"/>
      <c r="HX94" s="186"/>
      <c r="HY94" s="186"/>
      <c r="HZ94" s="186"/>
      <c r="IA94" s="186"/>
      <c r="IB94" s="186"/>
      <c r="IC94" s="186"/>
      <c r="ID94" s="186"/>
      <c r="IE94" s="186"/>
      <c r="IF94" s="186"/>
      <c r="IG94" s="186"/>
      <c r="IH94" s="186"/>
      <c r="II94" s="186"/>
      <c r="IJ94" s="186"/>
      <c r="IK94" s="186"/>
      <c r="IL94" s="186"/>
      <c r="IM94" s="186"/>
      <c r="IN94" s="186"/>
      <c r="IO94" s="186"/>
      <c r="IP94" s="186"/>
      <c r="IQ94" s="186"/>
    </row>
    <row r="95" spans="1:251" ht="21" customHeight="1">
      <c r="A95" s="134"/>
      <c r="B95" s="135"/>
      <c r="C95" s="136">
        <v>7</v>
      </c>
      <c r="D95" s="137" t="s">
        <v>0</v>
      </c>
      <c r="E95" s="138"/>
      <c r="F95" s="139" t="s">
        <v>59</v>
      </c>
      <c r="G95" s="139"/>
      <c r="H95" s="140"/>
      <c r="I95" s="140"/>
      <c r="J95" s="187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6"/>
      <c r="CB95" s="186"/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6"/>
      <c r="CN95" s="186"/>
      <c r="CO95" s="186"/>
      <c r="CP95" s="186"/>
      <c r="CQ95" s="186"/>
      <c r="CR95" s="186"/>
      <c r="CS95" s="186"/>
      <c r="CT95" s="186"/>
      <c r="CU95" s="186"/>
      <c r="CV95" s="186"/>
      <c r="CW95" s="186"/>
      <c r="CX95" s="186"/>
      <c r="CY95" s="186"/>
      <c r="CZ95" s="186"/>
      <c r="DA95" s="186"/>
      <c r="DB95" s="186"/>
      <c r="DC95" s="186"/>
      <c r="DD95" s="186"/>
      <c r="DE95" s="186"/>
      <c r="DF95" s="186"/>
      <c r="DG95" s="186"/>
      <c r="DH95" s="186"/>
      <c r="DI95" s="186"/>
      <c r="DJ95" s="186"/>
      <c r="DK95" s="186"/>
      <c r="DL95" s="186"/>
      <c r="DM95" s="186"/>
      <c r="DN95" s="186"/>
      <c r="DO95" s="186"/>
      <c r="DP95" s="186"/>
      <c r="DQ95" s="186"/>
      <c r="DR95" s="186"/>
      <c r="DS95" s="186"/>
      <c r="DT95" s="186"/>
      <c r="DU95" s="186"/>
      <c r="DV95" s="186"/>
      <c r="DW95" s="186"/>
      <c r="DX95" s="186"/>
      <c r="DY95" s="186"/>
      <c r="DZ95" s="186"/>
      <c r="EA95" s="186"/>
      <c r="EB95" s="186"/>
      <c r="EC95" s="186"/>
      <c r="ED95" s="186"/>
      <c r="EE95" s="186"/>
      <c r="EF95" s="186"/>
      <c r="EG95" s="186"/>
      <c r="EH95" s="186"/>
      <c r="EI95" s="186"/>
      <c r="EJ95" s="186"/>
      <c r="EK95" s="186"/>
      <c r="EL95" s="186"/>
      <c r="EM95" s="186"/>
      <c r="EN95" s="186"/>
      <c r="EO95" s="186"/>
      <c r="EP95" s="186"/>
      <c r="EQ95" s="186"/>
      <c r="ER95" s="186"/>
      <c r="ES95" s="186"/>
      <c r="ET95" s="186"/>
      <c r="EU95" s="186"/>
      <c r="EV95" s="186"/>
      <c r="EW95" s="186"/>
      <c r="EX95" s="186"/>
      <c r="EY95" s="186"/>
      <c r="EZ95" s="186"/>
      <c r="FA95" s="186"/>
      <c r="FB95" s="186"/>
      <c r="FC95" s="186"/>
      <c r="FD95" s="186"/>
      <c r="FE95" s="186"/>
      <c r="FF95" s="186"/>
      <c r="FG95" s="186"/>
      <c r="FH95" s="186"/>
      <c r="FI95" s="186"/>
      <c r="FJ95" s="186"/>
      <c r="FK95" s="186"/>
      <c r="FL95" s="186"/>
      <c r="FM95" s="186"/>
      <c r="FN95" s="186"/>
      <c r="FO95" s="186"/>
      <c r="FP95" s="186"/>
      <c r="FQ95" s="186"/>
      <c r="FR95" s="186"/>
      <c r="FS95" s="186"/>
      <c r="FT95" s="186"/>
      <c r="FU95" s="186"/>
      <c r="FV95" s="186"/>
      <c r="FW95" s="186"/>
      <c r="FX95" s="186"/>
      <c r="FY95" s="186"/>
      <c r="FZ95" s="186"/>
      <c r="GA95" s="186"/>
      <c r="GB95" s="186"/>
      <c r="GC95" s="186"/>
      <c r="GD95" s="186"/>
      <c r="GE95" s="186"/>
      <c r="GF95" s="186"/>
      <c r="GG95" s="186"/>
      <c r="GH95" s="186"/>
      <c r="GI95" s="186"/>
      <c r="GJ95" s="186"/>
      <c r="GK95" s="186"/>
      <c r="GL95" s="186"/>
      <c r="GM95" s="186"/>
      <c r="GN95" s="186"/>
      <c r="GO95" s="186"/>
      <c r="GP95" s="186"/>
      <c r="GQ95" s="186"/>
      <c r="GR95" s="186"/>
      <c r="GS95" s="186"/>
      <c r="GT95" s="186"/>
      <c r="GU95" s="186"/>
      <c r="GV95" s="186"/>
      <c r="GW95" s="186"/>
      <c r="GX95" s="186"/>
      <c r="GY95" s="186"/>
      <c r="GZ95" s="186"/>
      <c r="HA95" s="186"/>
      <c r="HB95" s="186"/>
      <c r="HC95" s="186"/>
      <c r="HD95" s="186"/>
      <c r="HE95" s="186"/>
      <c r="HF95" s="186"/>
      <c r="HG95" s="186"/>
      <c r="HH95" s="186"/>
      <c r="HI95" s="186"/>
      <c r="HJ95" s="186"/>
      <c r="HK95" s="186"/>
      <c r="HL95" s="186"/>
      <c r="HM95" s="186"/>
      <c r="HN95" s="186"/>
      <c r="HO95" s="186"/>
      <c r="HP95" s="186"/>
      <c r="HQ95" s="186"/>
      <c r="HR95" s="186"/>
      <c r="HS95" s="186"/>
      <c r="HT95" s="186"/>
      <c r="HU95" s="186"/>
      <c r="HV95" s="186"/>
      <c r="HW95" s="186"/>
      <c r="HX95" s="186"/>
      <c r="HY95" s="186"/>
      <c r="HZ95" s="186"/>
      <c r="IA95" s="186"/>
      <c r="IB95" s="186"/>
      <c r="IC95" s="186"/>
      <c r="ID95" s="186"/>
      <c r="IE95" s="186"/>
      <c r="IF95" s="186"/>
      <c r="IG95" s="186"/>
      <c r="IH95" s="186"/>
      <c r="II95" s="186"/>
      <c r="IJ95" s="186"/>
      <c r="IK95" s="186"/>
      <c r="IL95" s="186"/>
      <c r="IM95" s="186"/>
      <c r="IN95" s="186"/>
      <c r="IO95" s="186"/>
      <c r="IP95" s="186"/>
      <c r="IQ95" s="186"/>
    </row>
    <row r="96" spans="1:251" ht="21" customHeight="1">
      <c r="A96" s="134"/>
      <c r="B96" s="135"/>
      <c r="C96" s="136">
        <v>8</v>
      </c>
      <c r="D96" s="137" t="s">
        <v>0</v>
      </c>
      <c r="E96" s="138"/>
      <c r="F96" s="139" t="s">
        <v>59</v>
      </c>
      <c r="G96" s="139"/>
      <c r="H96" s="140"/>
      <c r="I96" s="140"/>
      <c r="J96" s="187"/>
      <c r="L96"/>
      <c r="M96"/>
      <c r="N96"/>
      <c r="O96"/>
      <c r="P9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6"/>
      <c r="CB96" s="186"/>
      <c r="CC96" s="186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86"/>
      <c r="CO96" s="186"/>
      <c r="CP96" s="186"/>
      <c r="CQ96" s="186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86"/>
      <c r="DC96" s="186"/>
      <c r="DD96" s="186"/>
      <c r="DE96" s="186"/>
      <c r="DF96" s="186"/>
      <c r="DG96" s="186"/>
      <c r="DH96" s="186"/>
      <c r="DI96" s="186"/>
      <c r="DJ96" s="186"/>
      <c r="DK96" s="186"/>
      <c r="DL96" s="186"/>
      <c r="DM96" s="186"/>
      <c r="DN96" s="186"/>
      <c r="DO96" s="186"/>
      <c r="DP96" s="186"/>
      <c r="DQ96" s="186"/>
      <c r="DR96" s="186"/>
      <c r="DS96" s="186"/>
      <c r="DT96" s="186"/>
      <c r="DU96" s="186"/>
      <c r="DV96" s="186"/>
      <c r="DW96" s="186"/>
      <c r="DX96" s="186"/>
      <c r="DY96" s="186"/>
      <c r="DZ96" s="186"/>
      <c r="EA96" s="186"/>
      <c r="EB96" s="186"/>
      <c r="EC96" s="186"/>
      <c r="ED96" s="186"/>
      <c r="EE96" s="186"/>
      <c r="EF96" s="186"/>
      <c r="EG96" s="186"/>
      <c r="EH96" s="186"/>
      <c r="EI96" s="186"/>
      <c r="EJ96" s="186"/>
      <c r="EK96" s="186"/>
      <c r="EL96" s="186"/>
      <c r="EM96" s="186"/>
      <c r="EN96" s="186"/>
      <c r="EO96" s="186"/>
      <c r="EP96" s="186"/>
      <c r="EQ96" s="186"/>
      <c r="ER96" s="186"/>
      <c r="ES96" s="186"/>
      <c r="ET96" s="186"/>
      <c r="EU96" s="186"/>
      <c r="EV96" s="186"/>
      <c r="EW96" s="186"/>
      <c r="EX96" s="186"/>
      <c r="EY96" s="186"/>
      <c r="EZ96" s="186"/>
      <c r="FA96" s="186"/>
      <c r="FB96" s="186"/>
      <c r="FC96" s="186"/>
      <c r="FD96" s="186"/>
      <c r="FE96" s="186"/>
      <c r="FF96" s="186"/>
      <c r="FG96" s="186"/>
      <c r="FH96" s="186"/>
      <c r="FI96" s="186"/>
      <c r="FJ96" s="186"/>
      <c r="FK96" s="186"/>
      <c r="FL96" s="186"/>
      <c r="FM96" s="186"/>
      <c r="FN96" s="186"/>
      <c r="FO96" s="186"/>
      <c r="FP96" s="186"/>
      <c r="FQ96" s="186"/>
      <c r="FR96" s="186"/>
      <c r="FS96" s="186"/>
      <c r="FT96" s="186"/>
      <c r="FU96" s="186"/>
      <c r="FV96" s="186"/>
      <c r="FW96" s="186"/>
      <c r="FX96" s="186"/>
      <c r="FY96" s="186"/>
      <c r="FZ96" s="186"/>
      <c r="GA96" s="186"/>
      <c r="GB96" s="186"/>
      <c r="GC96" s="186"/>
      <c r="GD96" s="186"/>
      <c r="GE96" s="186"/>
      <c r="GF96" s="186"/>
      <c r="GG96" s="186"/>
      <c r="GH96" s="186"/>
      <c r="GI96" s="186"/>
      <c r="GJ96" s="186"/>
      <c r="GK96" s="186"/>
      <c r="GL96" s="186"/>
      <c r="GM96" s="186"/>
      <c r="GN96" s="186"/>
      <c r="GO96" s="186"/>
      <c r="GP96" s="186"/>
      <c r="GQ96" s="186"/>
      <c r="GR96" s="186"/>
      <c r="GS96" s="186"/>
      <c r="GT96" s="186"/>
      <c r="GU96" s="186"/>
      <c r="GV96" s="186"/>
      <c r="GW96" s="186"/>
      <c r="GX96" s="186"/>
      <c r="GY96" s="186"/>
      <c r="GZ96" s="186"/>
      <c r="HA96" s="186"/>
      <c r="HB96" s="186"/>
      <c r="HC96" s="186"/>
      <c r="HD96" s="186"/>
      <c r="HE96" s="186"/>
      <c r="HF96" s="186"/>
      <c r="HG96" s="186"/>
      <c r="HH96" s="186"/>
      <c r="HI96" s="186"/>
      <c r="HJ96" s="186"/>
      <c r="HK96" s="186"/>
      <c r="HL96" s="186"/>
      <c r="HM96" s="186"/>
      <c r="HN96" s="186"/>
      <c r="HO96" s="186"/>
      <c r="HP96" s="186"/>
      <c r="HQ96" s="186"/>
      <c r="HR96" s="186"/>
      <c r="HS96" s="186"/>
      <c r="HT96" s="186"/>
      <c r="HU96" s="186"/>
      <c r="HV96" s="186"/>
      <c r="HW96" s="186"/>
      <c r="HX96" s="186"/>
      <c r="HY96" s="186"/>
      <c r="HZ96" s="186"/>
      <c r="IA96" s="186"/>
      <c r="IB96" s="186"/>
      <c r="IC96" s="186"/>
      <c r="ID96" s="186"/>
      <c r="IE96" s="186"/>
      <c r="IF96" s="186"/>
      <c r="IG96" s="186"/>
      <c r="IH96" s="186"/>
      <c r="II96" s="186"/>
      <c r="IJ96" s="186"/>
      <c r="IK96" s="186"/>
      <c r="IL96" s="186"/>
      <c r="IM96" s="186"/>
      <c r="IN96" s="186"/>
      <c r="IO96" s="186"/>
      <c r="IP96" s="186"/>
      <c r="IQ96" s="186"/>
    </row>
    <row r="97" spans="1:251" ht="21" customHeight="1">
      <c r="A97" s="197"/>
      <c r="B97" s="133"/>
      <c r="C97" s="136">
        <v>9</v>
      </c>
      <c r="D97" s="137" t="s">
        <v>0</v>
      </c>
      <c r="E97" s="138"/>
      <c r="F97" s="139" t="s">
        <v>59</v>
      </c>
      <c r="G97" s="139"/>
      <c r="H97" s="140"/>
      <c r="I97" s="140"/>
      <c r="J97" s="187"/>
      <c r="K97" s="186"/>
      <c r="L97"/>
      <c r="M97"/>
      <c r="N97"/>
      <c r="O97"/>
      <c r="P97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6"/>
      <c r="BZ97" s="186"/>
      <c r="CA97" s="186"/>
      <c r="CB97" s="186"/>
      <c r="CC97" s="186"/>
      <c r="CD97" s="186"/>
      <c r="CE97" s="186"/>
      <c r="CF97" s="186"/>
      <c r="CG97" s="186"/>
      <c r="CH97" s="186"/>
      <c r="CI97" s="186"/>
      <c r="CJ97" s="186"/>
      <c r="CK97" s="186"/>
      <c r="CL97" s="186"/>
      <c r="CM97" s="186"/>
      <c r="CN97" s="186"/>
      <c r="CO97" s="186"/>
      <c r="CP97" s="186"/>
      <c r="CQ97" s="186"/>
      <c r="CR97" s="186"/>
      <c r="CS97" s="186"/>
      <c r="CT97" s="186"/>
      <c r="CU97" s="186"/>
      <c r="CV97" s="186"/>
      <c r="CW97" s="186"/>
      <c r="CX97" s="186"/>
      <c r="CY97" s="186"/>
      <c r="CZ97" s="186"/>
      <c r="DA97" s="186"/>
      <c r="DB97" s="186"/>
      <c r="DC97" s="186"/>
      <c r="DD97" s="186"/>
      <c r="DE97" s="186"/>
      <c r="DF97" s="186"/>
      <c r="DG97" s="186"/>
      <c r="DH97" s="186"/>
      <c r="DI97" s="186"/>
      <c r="DJ97" s="186"/>
      <c r="DK97" s="186"/>
      <c r="DL97" s="186"/>
      <c r="DM97" s="186"/>
      <c r="DN97" s="186"/>
      <c r="DO97" s="186"/>
      <c r="DP97" s="186"/>
      <c r="DQ97" s="186"/>
      <c r="DR97" s="186"/>
      <c r="DS97" s="186"/>
      <c r="DT97" s="186"/>
      <c r="DU97" s="186"/>
      <c r="DV97" s="186"/>
      <c r="DW97" s="186"/>
      <c r="DX97" s="186"/>
      <c r="DY97" s="186"/>
      <c r="DZ97" s="186"/>
      <c r="EA97" s="186"/>
      <c r="EB97" s="186"/>
      <c r="EC97" s="186"/>
      <c r="ED97" s="186"/>
      <c r="EE97" s="186"/>
      <c r="EF97" s="186"/>
      <c r="EG97" s="186"/>
      <c r="EH97" s="186"/>
      <c r="EI97" s="186"/>
      <c r="EJ97" s="186"/>
      <c r="EK97" s="186"/>
      <c r="EL97" s="186"/>
      <c r="EM97" s="186"/>
      <c r="EN97" s="186"/>
      <c r="EO97" s="186"/>
      <c r="EP97" s="186"/>
      <c r="EQ97" s="186"/>
      <c r="ER97" s="186"/>
      <c r="ES97" s="186"/>
      <c r="ET97" s="186"/>
      <c r="EU97" s="186"/>
      <c r="EV97" s="186"/>
      <c r="EW97" s="186"/>
      <c r="EX97" s="186"/>
      <c r="EY97" s="186"/>
      <c r="EZ97" s="186"/>
      <c r="FA97" s="186"/>
      <c r="FB97" s="186"/>
      <c r="FC97" s="186"/>
      <c r="FD97" s="186"/>
      <c r="FE97" s="186"/>
      <c r="FF97" s="186"/>
      <c r="FG97" s="186"/>
      <c r="FH97" s="186"/>
      <c r="FI97" s="186"/>
      <c r="FJ97" s="186"/>
      <c r="FK97" s="186"/>
      <c r="FL97" s="186"/>
      <c r="FM97" s="186"/>
      <c r="FN97" s="186"/>
      <c r="FO97" s="186"/>
      <c r="FP97" s="186"/>
      <c r="FQ97" s="186"/>
      <c r="FR97" s="186"/>
      <c r="FS97" s="186"/>
      <c r="FT97" s="186"/>
      <c r="FU97" s="186"/>
      <c r="FV97" s="186"/>
      <c r="FW97" s="186"/>
      <c r="FX97" s="186"/>
      <c r="FY97" s="186"/>
      <c r="FZ97" s="186"/>
      <c r="GA97" s="186"/>
      <c r="GB97" s="186"/>
      <c r="GC97" s="186"/>
      <c r="GD97" s="186"/>
      <c r="GE97" s="186"/>
      <c r="GF97" s="186"/>
      <c r="GG97" s="186"/>
      <c r="GH97" s="186"/>
      <c r="GI97" s="186"/>
      <c r="GJ97" s="186"/>
      <c r="GK97" s="186"/>
      <c r="GL97" s="186"/>
      <c r="GM97" s="186"/>
      <c r="GN97" s="186"/>
      <c r="GO97" s="186"/>
      <c r="GP97" s="186"/>
      <c r="GQ97" s="186"/>
      <c r="GR97" s="186"/>
      <c r="GS97" s="186"/>
      <c r="GT97" s="186"/>
      <c r="GU97" s="186"/>
      <c r="GV97" s="186"/>
      <c r="GW97" s="186"/>
      <c r="GX97" s="186"/>
      <c r="GY97" s="186"/>
      <c r="GZ97" s="186"/>
      <c r="HA97" s="186"/>
      <c r="HB97" s="186"/>
      <c r="HC97" s="186"/>
      <c r="HD97" s="186"/>
      <c r="HE97" s="186"/>
      <c r="HF97" s="186"/>
      <c r="HG97" s="186"/>
      <c r="HH97" s="186"/>
      <c r="HI97" s="186"/>
      <c r="HJ97" s="186"/>
      <c r="HK97" s="186"/>
      <c r="HL97" s="186"/>
      <c r="HM97" s="186"/>
      <c r="HN97" s="186"/>
      <c r="HO97" s="186"/>
      <c r="HP97" s="186"/>
      <c r="HQ97" s="186"/>
      <c r="HR97" s="186"/>
      <c r="HS97" s="186"/>
      <c r="HT97" s="186"/>
      <c r="HU97" s="186"/>
      <c r="HV97" s="186"/>
      <c r="HW97" s="186"/>
      <c r="HX97" s="186"/>
      <c r="HY97" s="186"/>
      <c r="HZ97" s="186"/>
      <c r="IA97" s="186"/>
      <c r="IB97" s="186"/>
      <c r="IC97" s="186"/>
      <c r="ID97" s="186"/>
      <c r="IE97" s="186"/>
      <c r="IF97" s="186"/>
      <c r="IG97" s="186"/>
      <c r="IH97" s="186"/>
      <c r="II97" s="186"/>
      <c r="IJ97" s="186"/>
      <c r="IK97" s="186"/>
      <c r="IL97" s="186"/>
      <c r="IM97" s="186"/>
      <c r="IN97" s="186"/>
      <c r="IO97" s="186"/>
      <c r="IP97" s="186"/>
      <c r="IQ97" s="186"/>
    </row>
    <row r="98" spans="1:251" ht="21" customHeight="1">
      <c r="A98" s="148"/>
      <c r="B98" s="149"/>
      <c r="C98" s="192">
        <v>10</v>
      </c>
      <c r="D98" s="193" t="s">
        <v>237</v>
      </c>
      <c r="E98" s="194" t="s">
        <v>48</v>
      </c>
      <c r="F98" s="195" t="s">
        <v>59</v>
      </c>
      <c r="G98" s="195" t="s">
        <v>190</v>
      </c>
      <c r="H98" s="196"/>
      <c r="I98" s="196" t="s">
        <v>19</v>
      </c>
      <c r="J98" s="187"/>
      <c r="K98" s="186"/>
      <c r="L98"/>
      <c r="M98"/>
      <c r="N98"/>
      <c r="O98"/>
      <c r="P98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6"/>
      <c r="BZ98" s="186"/>
      <c r="CA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186"/>
      <c r="CP98" s="186"/>
      <c r="CQ98" s="186"/>
      <c r="CR98" s="186"/>
      <c r="CS98" s="186"/>
      <c r="CT98" s="186"/>
      <c r="CU98" s="186"/>
      <c r="CV98" s="186"/>
      <c r="CW98" s="186"/>
      <c r="CX98" s="186"/>
      <c r="CY98" s="186"/>
      <c r="CZ98" s="186"/>
      <c r="DA98" s="186"/>
      <c r="DB98" s="186"/>
      <c r="DC98" s="186"/>
      <c r="DD98" s="186"/>
      <c r="DE98" s="186"/>
      <c r="DF98" s="186"/>
      <c r="DG98" s="186"/>
      <c r="DH98" s="186"/>
      <c r="DI98" s="186"/>
      <c r="DJ98" s="186"/>
      <c r="DK98" s="186"/>
      <c r="DL98" s="186"/>
      <c r="DM98" s="186"/>
      <c r="DN98" s="186"/>
      <c r="DO98" s="186"/>
      <c r="DP98" s="186"/>
      <c r="DQ98" s="186"/>
      <c r="DR98" s="186"/>
      <c r="DS98" s="186"/>
      <c r="DT98" s="186"/>
      <c r="DU98" s="186"/>
      <c r="DV98" s="186"/>
      <c r="DW98" s="186"/>
      <c r="DX98" s="186"/>
      <c r="DY98" s="186"/>
      <c r="DZ98" s="186"/>
      <c r="EA98" s="186"/>
      <c r="EB98" s="186"/>
      <c r="EC98" s="186"/>
      <c r="ED98" s="186"/>
      <c r="EE98" s="186"/>
      <c r="EF98" s="186"/>
      <c r="EG98" s="186"/>
      <c r="EH98" s="186"/>
      <c r="EI98" s="186"/>
      <c r="EJ98" s="186"/>
      <c r="EK98" s="186"/>
      <c r="EL98" s="186"/>
      <c r="EM98" s="186"/>
      <c r="EN98" s="186"/>
      <c r="EO98" s="186"/>
      <c r="EP98" s="186"/>
      <c r="EQ98" s="186"/>
      <c r="ER98" s="186"/>
      <c r="ES98" s="186"/>
      <c r="ET98" s="186"/>
      <c r="EU98" s="186"/>
      <c r="EV98" s="186"/>
      <c r="EW98" s="186"/>
      <c r="EX98" s="186"/>
      <c r="EY98" s="186"/>
      <c r="EZ98" s="186"/>
      <c r="FA98" s="186"/>
      <c r="FB98" s="186"/>
      <c r="FC98" s="186"/>
      <c r="FD98" s="186"/>
      <c r="FE98" s="186"/>
      <c r="FF98" s="186"/>
      <c r="FG98" s="186"/>
      <c r="FH98" s="186"/>
      <c r="FI98" s="186"/>
      <c r="FJ98" s="186"/>
      <c r="FK98" s="186"/>
      <c r="FL98" s="186"/>
      <c r="FM98" s="186"/>
      <c r="FN98" s="186"/>
      <c r="FO98" s="186"/>
      <c r="FP98" s="186"/>
      <c r="FQ98" s="186"/>
      <c r="FR98" s="186"/>
      <c r="FS98" s="186"/>
      <c r="FT98" s="186"/>
      <c r="FU98" s="186"/>
      <c r="FV98" s="186"/>
      <c r="FW98" s="186"/>
      <c r="FX98" s="186"/>
      <c r="FY98" s="186"/>
      <c r="FZ98" s="186"/>
      <c r="GA98" s="186"/>
      <c r="GB98" s="186"/>
      <c r="GC98" s="186"/>
      <c r="GD98" s="186"/>
      <c r="GE98" s="186"/>
      <c r="GF98" s="186"/>
      <c r="GG98" s="186"/>
      <c r="GH98" s="186"/>
      <c r="GI98" s="186"/>
      <c r="GJ98" s="186"/>
      <c r="GK98" s="186"/>
      <c r="GL98" s="186"/>
      <c r="GM98" s="186"/>
      <c r="GN98" s="186"/>
      <c r="GO98" s="186"/>
      <c r="GP98" s="186"/>
      <c r="GQ98" s="186"/>
      <c r="GR98" s="186"/>
      <c r="GS98" s="186"/>
      <c r="GT98" s="186"/>
      <c r="GU98" s="186"/>
      <c r="GV98" s="186"/>
      <c r="GW98" s="186"/>
      <c r="GX98" s="186"/>
      <c r="GY98" s="186"/>
      <c r="GZ98" s="186"/>
      <c r="HA98" s="186"/>
      <c r="HB98" s="186"/>
      <c r="HC98" s="186"/>
      <c r="HD98" s="186"/>
      <c r="HE98" s="186"/>
      <c r="HF98" s="186"/>
      <c r="HG98" s="186"/>
      <c r="HH98" s="186"/>
      <c r="HI98" s="186"/>
      <c r="HJ98" s="186"/>
      <c r="HK98" s="186"/>
      <c r="HL98" s="186"/>
      <c r="HM98" s="186"/>
      <c r="HN98" s="186"/>
      <c r="HO98" s="186"/>
      <c r="HP98" s="186"/>
      <c r="HQ98" s="186"/>
      <c r="HR98" s="186"/>
      <c r="HS98" s="186"/>
      <c r="HT98" s="186"/>
      <c r="HU98" s="186"/>
      <c r="HV98" s="186"/>
      <c r="HW98" s="186"/>
      <c r="HX98" s="186"/>
      <c r="HY98" s="186"/>
      <c r="HZ98" s="186"/>
      <c r="IA98" s="186"/>
      <c r="IB98" s="186"/>
      <c r="IC98" s="186"/>
      <c r="ID98" s="186"/>
      <c r="IE98" s="186"/>
      <c r="IF98" s="186"/>
      <c r="IG98" s="186"/>
      <c r="IH98" s="186"/>
      <c r="II98" s="186"/>
      <c r="IJ98" s="186"/>
      <c r="IK98" s="186"/>
      <c r="IL98" s="186"/>
      <c r="IM98" s="186"/>
      <c r="IN98" s="186"/>
      <c r="IO98" s="186"/>
      <c r="IP98" s="186"/>
      <c r="IQ98" s="186"/>
    </row>
    <row r="99" spans="1:251" ht="21" customHeight="1">
      <c r="A99" s="190"/>
      <c r="B99" s="191"/>
      <c r="C99" s="151"/>
      <c r="D99" s="151"/>
      <c r="E99" s="151"/>
      <c r="F99" s="151"/>
      <c r="G99" s="151"/>
      <c r="H99" s="151"/>
      <c r="I99" s="151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/>
      <c r="BW99" s="186"/>
      <c r="BX99" s="186"/>
      <c r="BY99" s="186"/>
      <c r="BZ99" s="186"/>
      <c r="CA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N99" s="186"/>
      <c r="CO99" s="186"/>
      <c r="CP99" s="186"/>
      <c r="CQ99" s="186"/>
      <c r="CR99" s="186"/>
      <c r="CS99" s="186"/>
      <c r="CT99" s="186"/>
      <c r="CU99" s="186"/>
      <c r="CV99" s="186"/>
      <c r="CW99" s="186"/>
      <c r="CX99" s="186"/>
      <c r="CY99" s="186"/>
      <c r="CZ99" s="186"/>
      <c r="DA99" s="186"/>
      <c r="DB99" s="186"/>
      <c r="DC99" s="186"/>
      <c r="DD99" s="186"/>
      <c r="DE99" s="186"/>
      <c r="DF99" s="186"/>
      <c r="DG99" s="186"/>
      <c r="DH99" s="186"/>
      <c r="DI99" s="186"/>
      <c r="DJ99" s="186"/>
      <c r="DK99" s="186"/>
      <c r="DL99" s="186"/>
      <c r="DM99" s="186"/>
      <c r="DN99" s="186"/>
      <c r="DO99" s="186"/>
      <c r="DP99" s="186"/>
      <c r="DQ99" s="186"/>
      <c r="DR99" s="186"/>
      <c r="DS99" s="186"/>
      <c r="DT99" s="186"/>
      <c r="DU99" s="186"/>
      <c r="DV99" s="186"/>
      <c r="DW99" s="186"/>
      <c r="DX99" s="186"/>
      <c r="DY99" s="186"/>
      <c r="DZ99" s="186"/>
      <c r="EA99" s="186"/>
      <c r="EB99" s="186"/>
      <c r="EC99" s="186"/>
      <c r="ED99" s="186"/>
      <c r="EE99" s="186"/>
      <c r="EF99" s="186"/>
      <c r="EG99" s="186"/>
      <c r="EH99" s="186"/>
      <c r="EI99" s="186"/>
      <c r="EJ99" s="186"/>
      <c r="EK99" s="186"/>
      <c r="EL99" s="186"/>
      <c r="EM99" s="186"/>
      <c r="EN99" s="186"/>
      <c r="EO99" s="186"/>
      <c r="EP99" s="186"/>
      <c r="EQ99" s="186"/>
      <c r="ER99" s="186"/>
      <c r="ES99" s="186"/>
      <c r="ET99" s="186"/>
      <c r="EU99" s="186"/>
      <c r="EV99" s="186"/>
      <c r="EW99" s="186"/>
      <c r="EX99" s="186"/>
      <c r="EY99" s="186"/>
      <c r="EZ99" s="186"/>
      <c r="FA99" s="186"/>
      <c r="FB99" s="186"/>
      <c r="FC99" s="186"/>
      <c r="FD99" s="186"/>
      <c r="FE99" s="186"/>
      <c r="FF99" s="186"/>
      <c r="FG99" s="186"/>
      <c r="FH99" s="186"/>
      <c r="FI99" s="186"/>
      <c r="FJ99" s="186"/>
      <c r="FK99" s="186"/>
      <c r="FL99" s="186"/>
      <c r="FM99" s="186"/>
      <c r="FN99" s="186"/>
      <c r="FO99" s="186"/>
      <c r="FP99" s="186"/>
      <c r="FQ99" s="186"/>
      <c r="FR99" s="186"/>
      <c r="FS99" s="186"/>
      <c r="FT99" s="186"/>
      <c r="FU99" s="186"/>
      <c r="FV99" s="186"/>
      <c r="FW99" s="186"/>
      <c r="FX99" s="186"/>
      <c r="FY99" s="186"/>
      <c r="FZ99" s="186"/>
      <c r="GA99" s="186"/>
      <c r="GB99" s="186"/>
      <c r="GC99" s="186"/>
      <c r="GD99" s="186"/>
      <c r="GE99" s="186"/>
      <c r="GF99" s="186"/>
      <c r="GG99" s="186"/>
      <c r="GH99" s="186"/>
      <c r="GI99" s="186"/>
      <c r="GJ99" s="186"/>
      <c r="GK99" s="186"/>
      <c r="GL99" s="186"/>
      <c r="GM99" s="186"/>
      <c r="GN99" s="186"/>
      <c r="GO99" s="186"/>
      <c r="GP99" s="186"/>
      <c r="GQ99" s="186"/>
      <c r="GR99" s="186"/>
      <c r="GS99" s="186"/>
      <c r="GT99" s="186"/>
      <c r="GU99" s="186"/>
      <c r="GV99" s="186"/>
      <c r="GW99" s="186"/>
      <c r="GX99" s="186"/>
      <c r="GY99" s="186"/>
      <c r="GZ99" s="186"/>
      <c r="HA99" s="186"/>
      <c r="HB99" s="186"/>
      <c r="HC99" s="186"/>
      <c r="HD99" s="186"/>
      <c r="HE99" s="186"/>
      <c r="HF99" s="186"/>
      <c r="HG99" s="186"/>
      <c r="HH99" s="186"/>
      <c r="HI99" s="186"/>
      <c r="HJ99" s="186"/>
      <c r="HK99" s="186"/>
      <c r="HL99" s="186"/>
      <c r="HM99" s="186"/>
      <c r="HN99" s="186"/>
      <c r="HO99" s="186"/>
      <c r="HP99" s="186"/>
      <c r="HQ99" s="186"/>
      <c r="HR99" s="186"/>
      <c r="HS99" s="186"/>
      <c r="HT99" s="186"/>
      <c r="HU99" s="186"/>
      <c r="HV99" s="186"/>
      <c r="HW99" s="186"/>
      <c r="HX99" s="186"/>
      <c r="HY99" s="186"/>
      <c r="HZ99" s="186"/>
      <c r="IA99" s="186"/>
      <c r="IB99" s="186"/>
      <c r="IC99" s="186"/>
      <c r="ID99" s="186"/>
      <c r="IE99" s="186"/>
      <c r="IF99" s="186"/>
      <c r="IG99" s="186"/>
      <c r="IH99" s="186"/>
      <c r="II99" s="186"/>
      <c r="IJ99" s="186"/>
      <c r="IK99" s="186"/>
      <c r="IL99" s="186"/>
      <c r="IM99" s="186"/>
      <c r="IN99" s="186"/>
      <c r="IO99" s="186"/>
      <c r="IP99" s="186"/>
      <c r="IQ99" s="186"/>
    </row>
    <row r="100" spans="1:251" ht="21" customHeight="1">
      <c r="A100" s="198" t="s">
        <v>66</v>
      </c>
      <c r="B100" s="123">
        <v>10</v>
      </c>
      <c r="C100" s="124">
        <v>1</v>
      </c>
      <c r="D100" s="125" t="s">
        <v>181</v>
      </c>
      <c r="E100" s="126"/>
      <c r="F100" s="127" t="s">
        <v>59</v>
      </c>
      <c r="G100" s="127"/>
      <c r="H100" s="128"/>
      <c r="I100" s="128"/>
      <c r="J100" s="187"/>
      <c r="K100" s="186"/>
      <c r="L100"/>
      <c r="M100"/>
      <c r="N100"/>
      <c r="O100"/>
      <c r="P100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  <c r="DF100" s="186"/>
      <c r="DG100" s="186"/>
      <c r="DH100" s="186"/>
      <c r="DI100" s="186"/>
      <c r="DJ100" s="186"/>
      <c r="DK100" s="186"/>
      <c r="DL100" s="186"/>
      <c r="DM100" s="186"/>
      <c r="DN100" s="186"/>
      <c r="DO100" s="186"/>
      <c r="DP100" s="186"/>
      <c r="DQ100" s="186"/>
      <c r="DR100" s="186"/>
      <c r="DS100" s="186"/>
      <c r="DT100" s="186"/>
      <c r="DU100" s="186"/>
      <c r="DV100" s="186"/>
      <c r="DW100" s="186"/>
      <c r="DX100" s="186"/>
      <c r="DY100" s="186"/>
      <c r="DZ100" s="186"/>
      <c r="EA100" s="186"/>
      <c r="EB100" s="186"/>
      <c r="EC100" s="186"/>
      <c r="ED100" s="186"/>
      <c r="EE100" s="186"/>
      <c r="EF100" s="186"/>
      <c r="EG100" s="186"/>
      <c r="EH100" s="186"/>
      <c r="EI100" s="186"/>
      <c r="EJ100" s="186"/>
      <c r="EK100" s="186"/>
      <c r="EL100" s="186"/>
      <c r="EM100" s="186"/>
      <c r="EN100" s="186"/>
      <c r="EO100" s="186"/>
      <c r="EP100" s="186"/>
      <c r="EQ100" s="186"/>
      <c r="ER100" s="186"/>
      <c r="ES100" s="186"/>
      <c r="ET100" s="186"/>
      <c r="EU100" s="186"/>
      <c r="EV100" s="186"/>
      <c r="EW100" s="186"/>
      <c r="EX100" s="186"/>
      <c r="EY100" s="186"/>
      <c r="EZ100" s="186"/>
      <c r="FA100" s="186"/>
      <c r="FB100" s="186"/>
      <c r="FC100" s="186"/>
      <c r="FD100" s="186"/>
      <c r="FE100" s="186"/>
      <c r="FF100" s="186"/>
      <c r="FG100" s="186"/>
      <c r="FH100" s="186"/>
      <c r="FI100" s="186"/>
      <c r="FJ100" s="186"/>
      <c r="FK100" s="186"/>
      <c r="FL100" s="186"/>
      <c r="FM100" s="186"/>
      <c r="FN100" s="186"/>
      <c r="FO100" s="186"/>
      <c r="FP100" s="186"/>
      <c r="FQ100" s="186"/>
      <c r="FR100" s="186"/>
      <c r="FS100" s="186"/>
      <c r="FT100" s="186"/>
      <c r="FU100" s="186"/>
      <c r="FV100" s="186"/>
      <c r="FW100" s="186"/>
      <c r="FX100" s="186"/>
      <c r="FY100" s="186"/>
      <c r="FZ100" s="186"/>
      <c r="GA100" s="186"/>
      <c r="GB100" s="186"/>
      <c r="GC100" s="186"/>
      <c r="GD100" s="186"/>
      <c r="GE100" s="186"/>
      <c r="GF100" s="186"/>
      <c r="GG100" s="186"/>
      <c r="GH100" s="186"/>
      <c r="GI100" s="186"/>
      <c r="GJ100" s="186"/>
      <c r="GK100" s="186"/>
      <c r="GL100" s="186"/>
      <c r="GM100" s="186"/>
      <c r="GN100" s="186"/>
      <c r="GO100" s="186"/>
      <c r="GP100" s="186"/>
      <c r="GQ100" s="186"/>
      <c r="GR100" s="186"/>
      <c r="GS100" s="186"/>
      <c r="GT100" s="186"/>
      <c r="GU100" s="186"/>
      <c r="GV100" s="186"/>
      <c r="GW100" s="186"/>
      <c r="GX100" s="186"/>
      <c r="GY100" s="186"/>
      <c r="GZ100" s="186"/>
      <c r="HA100" s="186"/>
      <c r="HB100" s="186"/>
      <c r="HC100" s="186"/>
      <c r="HD100" s="186"/>
      <c r="HE100" s="186"/>
      <c r="HF100" s="186"/>
      <c r="HG100" s="186"/>
      <c r="HH100" s="186"/>
      <c r="HI100" s="186"/>
      <c r="HJ100" s="186"/>
      <c r="HK100" s="186"/>
      <c r="HL100" s="186"/>
      <c r="HM100" s="186"/>
      <c r="HN100" s="186"/>
      <c r="HO100" s="186"/>
      <c r="HP100" s="186"/>
      <c r="HQ100" s="186"/>
      <c r="HR100" s="186"/>
      <c r="HS100" s="186"/>
      <c r="HT100" s="186"/>
      <c r="HU100" s="186"/>
      <c r="HV100" s="186"/>
      <c r="HW100" s="186"/>
      <c r="HX100" s="186"/>
      <c r="HY100" s="186"/>
      <c r="HZ100" s="186"/>
      <c r="IA100" s="186"/>
      <c r="IB100" s="186"/>
      <c r="IC100" s="186"/>
      <c r="ID100" s="186"/>
      <c r="IE100" s="186"/>
      <c r="IF100" s="186"/>
      <c r="IG100" s="186"/>
      <c r="IH100" s="186"/>
      <c r="II100" s="186"/>
      <c r="IJ100" s="186"/>
      <c r="IK100" s="186"/>
      <c r="IL100" s="186"/>
      <c r="IM100" s="186"/>
      <c r="IN100" s="186"/>
      <c r="IO100" s="186"/>
      <c r="IP100" s="186"/>
      <c r="IQ100" s="186"/>
    </row>
    <row r="101" spans="1:251" ht="21" customHeight="1">
      <c r="A101" s="112" t="s">
        <v>233</v>
      </c>
      <c r="B101" s="133"/>
      <c r="C101" s="124">
        <v>2</v>
      </c>
      <c r="D101" s="125" t="s">
        <v>181</v>
      </c>
      <c r="E101" s="126"/>
      <c r="F101" s="127" t="s">
        <v>59</v>
      </c>
      <c r="G101" s="127"/>
      <c r="H101" s="128"/>
      <c r="I101" s="128"/>
      <c r="J101" s="187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86"/>
      <c r="BN101" s="186"/>
      <c r="BO101" s="186"/>
      <c r="BP101" s="186"/>
      <c r="BQ101" s="186"/>
      <c r="BR101" s="186"/>
      <c r="BS101" s="186"/>
      <c r="BT101" s="186"/>
      <c r="BU101" s="186"/>
      <c r="BV101" s="186"/>
      <c r="BW101" s="186"/>
      <c r="BX101" s="186"/>
      <c r="BY101" s="186"/>
      <c r="BZ101" s="186"/>
      <c r="CA101" s="186"/>
      <c r="CB101" s="186"/>
      <c r="CC101" s="186"/>
      <c r="CD101" s="186"/>
      <c r="CE101" s="186"/>
      <c r="CF101" s="186"/>
      <c r="CG101" s="186"/>
      <c r="CH101" s="186"/>
      <c r="CI101" s="186"/>
      <c r="CJ101" s="186"/>
      <c r="CK101" s="186"/>
      <c r="CL101" s="186"/>
      <c r="CM101" s="186"/>
      <c r="CN101" s="186"/>
      <c r="CO101" s="186"/>
      <c r="CP101" s="186"/>
      <c r="CQ101" s="186"/>
      <c r="CR101" s="186"/>
      <c r="CS101" s="186"/>
      <c r="CT101" s="186"/>
      <c r="CU101" s="186"/>
      <c r="CV101" s="186"/>
      <c r="CW101" s="186"/>
      <c r="CX101" s="186"/>
      <c r="CY101" s="186"/>
      <c r="CZ101" s="186"/>
      <c r="DA101" s="186"/>
      <c r="DB101" s="186"/>
      <c r="DC101" s="186"/>
      <c r="DD101" s="186"/>
      <c r="DE101" s="186"/>
      <c r="DF101" s="186"/>
      <c r="DG101" s="186"/>
      <c r="DH101" s="186"/>
      <c r="DI101" s="186"/>
      <c r="DJ101" s="186"/>
      <c r="DK101" s="186"/>
      <c r="DL101" s="186"/>
      <c r="DM101" s="186"/>
      <c r="DN101" s="186"/>
      <c r="DO101" s="186"/>
      <c r="DP101" s="186"/>
      <c r="DQ101" s="186"/>
      <c r="DR101" s="186"/>
      <c r="DS101" s="186"/>
      <c r="DT101" s="186"/>
      <c r="DU101" s="186"/>
      <c r="DV101" s="186"/>
      <c r="DW101" s="186"/>
      <c r="DX101" s="186"/>
      <c r="DY101" s="186"/>
      <c r="DZ101" s="186"/>
      <c r="EA101" s="186"/>
      <c r="EB101" s="186"/>
      <c r="EC101" s="186"/>
      <c r="ED101" s="186"/>
      <c r="EE101" s="186"/>
      <c r="EF101" s="186"/>
      <c r="EG101" s="186"/>
      <c r="EH101" s="186"/>
      <c r="EI101" s="186"/>
      <c r="EJ101" s="186"/>
      <c r="EK101" s="186"/>
      <c r="EL101" s="186"/>
      <c r="EM101" s="186"/>
      <c r="EN101" s="186"/>
      <c r="EO101" s="186"/>
      <c r="EP101" s="186"/>
      <c r="EQ101" s="186"/>
      <c r="ER101" s="186"/>
      <c r="ES101" s="186"/>
      <c r="ET101" s="186"/>
      <c r="EU101" s="186"/>
      <c r="EV101" s="186"/>
      <c r="EW101" s="186"/>
      <c r="EX101" s="186"/>
      <c r="EY101" s="186"/>
      <c r="EZ101" s="186"/>
      <c r="FA101" s="186"/>
      <c r="FB101" s="186"/>
      <c r="FC101" s="186"/>
      <c r="FD101" s="186"/>
      <c r="FE101" s="186"/>
      <c r="FF101" s="186"/>
      <c r="FG101" s="186"/>
      <c r="FH101" s="186"/>
      <c r="FI101" s="186"/>
      <c r="FJ101" s="186"/>
      <c r="FK101" s="186"/>
      <c r="FL101" s="186"/>
      <c r="FM101" s="186"/>
      <c r="FN101" s="186"/>
      <c r="FO101" s="186"/>
      <c r="FP101" s="186"/>
      <c r="FQ101" s="186"/>
      <c r="FR101" s="186"/>
      <c r="FS101" s="186"/>
      <c r="FT101" s="186"/>
      <c r="FU101" s="186"/>
      <c r="FV101" s="186"/>
      <c r="FW101" s="186"/>
      <c r="FX101" s="186"/>
      <c r="FY101" s="186"/>
      <c r="FZ101" s="186"/>
      <c r="GA101" s="186"/>
      <c r="GB101" s="186"/>
      <c r="GC101" s="186"/>
      <c r="GD101" s="186"/>
      <c r="GE101" s="186"/>
      <c r="GF101" s="186"/>
      <c r="GG101" s="186"/>
      <c r="GH101" s="186"/>
      <c r="GI101" s="186"/>
      <c r="GJ101" s="186"/>
      <c r="GK101" s="186"/>
      <c r="GL101" s="186"/>
      <c r="GM101" s="186"/>
      <c r="GN101" s="186"/>
      <c r="GO101" s="186"/>
      <c r="GP101" s="186"/>
      <c r="GQ101" s="186"/>
      <c r="GR101" s="186"/>
      <c r="GS101" s="186"/>
      <c r="GT101" s="186"/>
      <c r="GU101" s="186"/>
      <c r="GV101" s="186"/>
      <c r="GW101" s="186"/>
      <c r="GX101" s="186"/>
      <c r="GY101" s="186"/>
      <c r="GZ101" s="186"/>
      <c r="HA101" s="186"/>
      <c r="HB101" s="186"/>
      <c r="HC101" s="186"/>
      <c r="HD101" s="186"/>
      <c r="HE101" s="186"/>
      <c r="HF101" s="186"/>
      <c r="HG101" s="186"/>
      <c r="HH101" s="186"/>
      <c r="HI101" s="186"/>
      <c r="HJ101" s="186"/>
      <c r="HK101" s="186"/>
      <c r="HL101" s="186"/>
      <c r="HM101" s="186"/>
      <c r="HN101" s="186"/>
      <c r="HO101" s="186"/>
      <c r="HP101" s="186"/>
      <c r="HQ101" s="186"/>
      <c r="HR101" s="186"/>
      <c r="HS101" s="186"/>
      <c r="HT101" s="186"/>
      <c r="HU101" s="186"/>
      <c r="HV101" s="186"/>
      <c r="HW101" s="186"/>
      <c r="HX101" s="186"/>
      <c r="HY101" s="186"/>
      <c r="HZ101" s="186"/>
      <c r="IA101" s="186"/>
      <c r="IB101" s="186"/>
      <c r="IC101" s="186"/>
      <c r="ID101" s="186"/>
      <c r="IE101" s="186"/>
      <c r="IF101" s="186"/>
      <c r="IG101" s="186"/>
      <c r="IH101" s="186"/>
      <c r="II101" s="186"/>
      <c r="IJ101" s="186"/>
      <c r="IK101" s="186"/>
      <c r="IL101" s="186"/>
      <c r="IM101" s="186"/>
      <c r="IN101" s="186"/>
      <c r="IO101" s="186"/>
      <c r="IP101" s="186"/>
      <c r="IQ101" s="186"/>
    </row>
    <row r="102" spans="1:251" ht="21" customHeight="1">
      <c r="A102" s="112" t="s">
        <v>233</v>
      </c>
      <c r="B102" s="133"/>
      <c r="C102" s="124">
        <v>3</v>
      </c>
      <c r="D102" s="125" t="s">
        <v>181</v>
      </c>
      <c r="E102" s="126"/>
      <c r="F102" s="127" t="s">
        <v>59</v>
      </c>
      <c r="G102" s="127"/>
      <c r="H102" s="128"/>
      <c r="I102" s="128"/>
      <c r="J102" s="187"/>
      <c r="K102" s="186"/>
      <c r="L102"/>
      <c r="M102"/>
      <c r="N102"/>
      <c r="O102"/>
      <c r="P102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6"/>
      <c r="BW102" s="186"/>
      <c r="BX102" s="186"/>
      <c r="BY102" s="186"/>
      <c r="BZ102" s="186"/>
      <c r="CA102" s="186"/>
      <c r="CB102" s="186"/>
      <c r="CC102" s="186"/>
      <c r="CD102" s="186"/>
      <c r="CE102" s="186"/>
      <c r="CF102" s="186"/>
      <c r="CG102" s="186"/>
      <c r="CH102" s="186"/>
      <c r="CI102" s="186"/>
      <c r="CJ102" s="186"/>
      <c r="CK102" s="186"/>
      <c r="CL102" s="186"/>
      <c r="CM102" s="186"/>
      <c r="CN102" s="186"/>
      <c r="CO102" s="186"/>
      <c r="CP102" s="186"/>
      <c r="CQ102" s="186"/>
      <c r="CR102" s="186"/>
      <c r="CS102" s="186"/>
      <c r="CT102" s="186"/>
      <c r="CU102" s="186"/>
      <c r="CV102" s="186"/>
      <c r="CW102" s="186"/>
      <c r="CX102" s="186"/>
      <c r="CY102" s="186"/>
      <c r="CZ102" s="186"/>
      <c r="DA102" s="186"/>
      <c r="DB102" s="186"/>
      <c r="DC102" s="186"/>
      <c r="DD102" s="186"/>
      <c r="DE102" s="186"/>
      <c r="DF102" s="186"/>
      <c r="DG102" s="186"/>
      <c r="DH102" s="186"/>
      <c r="DI102" s="186"/>
      <c r="DJ102" s="186"/>
      <c r="DK102" s="186"/>
      <c r="DL102" s="186"/>
      <c r="DM102" s="186"/>
      <c r="DN102" s="186"/>
      <c r="DO102" s="186"/>
      <c r="DP102" s="186"/>
      <c r="DQ102" s="186"/>
      <c r="DR102" s="186"/>
      <c r="DS102" s="186"/>
      <c r="DT102" s="186"/>
      <c r="DU102" s="186"/>
      <c r="DV102" s="186"/>
      <c r="DW102" s="186"/>
      <c r="DX102" s="186"/>
      <c r="DY102" s="186"/>
      <c r="DZ102" s="186"/>
      <c r="EA102" s="186"/>
      <c r="EB102" s="186"/>
      <c r="EC102" s="186"/>
      <c r="ED102" s="186"/>
      <c r="EE102" s="186"/>
      <c r="EF102" s="186"/>
      <c r="EG102" s="186"/>
      <c r="EH102" s="186"/>
      <c r="EI102" s="186"/>
      <c r="EJ102" s="186"/>
      <c r="EK102" s="186"/>
      <c r="EL102" s="186"/>
      <c r="EM102" s="186"/>
      <c r="EN102" s="186"/>
      <c r="EO102" s="186"/>
      <c r="EP102" s="186"/>
      <c r="EQ102" s="186"/>
      <c r="ER102" s="186"/>
      <c r="ES102" s="186"/>
      <c r="ET102" s="186"/>
      <c r="EU102" s="186"/>
      <c r="EV102" s="186"/>
      <c r="EW102" s="186"/>
      <c r="EX102" s="186"/>
      <c r="EY102" s="186"/>
      <c r="EZ102" s="186"/>
      <c r="FA102" s="186"/>
      <c r="FB102" s="186"/>
      <c r="FC102" s="186"/>
      <c r="FD102" s="186"/>
      <c r="FE102" s="186"/>
      <c r="FF102" s="186"/>
      <c r="FG102" s="186"/>
      <c r="FH102" s="186"/>
      <c r="FI102" s="186"/>
      <c r="FJ102" s="186"/>
      <c r="FK102" s="186"/>
      <c r="FL102" s="186"/>
      <c r="FM102" s="186"/>
      <c r="FN102" s="186"/>
      <c r="FO102" s="186"/>
      <c r="FP102" s="186"/>
      <c r="FQ102" s="186"/>
      <c r="FR102" s="186"/>
      <c r="FS102" s="186"/>
      <c r="FT102" s="186"/>
      <c r="FU102" s="186"/>
      <c r="FV102" s="186"/>
      <c r="FW102" s="186"/>
      <c r="FX102" s="186"/>
      <c r="FY102" s="186"/>
      <c r="FZ102" s="186"/>
      <c r="GA102" s="186"/>
      <c r="GB102" s="186"/>
      <c r="GC102" s="186"/>
      <c r="GD102" s="186"/>
      <c r="GE102" s="186"/>
      <c r="GF102" s="186"/>
      <c r="GG102" s="186"/>
      <c r="GH102" s="186"/>
      <c r="GI102" s="186"/>
      <c r="GJ102" s="186"/>
      <c r="GK102" s="186"/>
      <c r="GL102" s="186"/>
      <c r="GM102" s="186"/>
      <c r="GN102" s="186"/>
      <c r="GO102" s="186"/>
      <c r="GP102" s="186"/>
      <c r="GQ102" s="186"/>
      <c r="GR102" s="186"/>
      <c r="GS102" s="186"/>
      <c r="GT102" s="186"/>
      <c r="GU102" s="186"/>
      <c r="GV102" s="186"/>
      <c r="GW102" s="186"/>
      <c r="GX102" s="186"/>
      <c r="GY102" s="186"/>
      <c r="GZ102" s="186"/>
      <c r="HA102" s="186"/>
      <c r="HB102" s="186"/>
      <c r="HC102" s="186"/>
      <c r="HD102" s="186"/>
      <c r="HE102" s="186"/>
      <c r="HF102" s="186"/>
      <c r="HG102" s="186"/>
      <c r="HH102" s="186"/>
      <c r="HI102" s="186"/>
      <c r="HJ102" s="186"/>
      <c r="HK102" s="186"/>
      <c r="HL102" s="186"/>
      <c r="HM102" s="186"/>
      <c r="HN102" s="186"/>
      <c r="HO102" s="186"/>
      <c r="HP102" s="186"/>
      <c r="HQ102" s="186"/>
      <c r="HR102" s="186"/>
      <c r="HS102" s="186"/>
      <c r="HT102" s="186"/>
      <c r="HU102" s="186"/>
      <c r="HV102" s="186"/>
      <c r="HW102" s="186"/>
      <c r="HX102" s="186"/>
      <c r="HY102" s="186"/>
      <c r="HZ102" s="186"/>
      <c r="IA102" s="186"/>
      <c r="IB102" s="186"/>
      <c r="IC102" s="186"/>
      <c r="ID102" s="186"/>
      <c r="IE102" s="186"/>
      <c r="IF102" s="186"/>
      <c r="IG102" s="186"/>
      <c r="IH102" s="186"/>
      <c r="II102" s="186"/>
      <c r="IJ102" s="186"/>
      <c r="IK102" s="186"/>
      <c r="IL102" s="186"/>
      <c r="IM102" s="186"/>
      <c r="IN102" s="186"/>
      <c r="IO102" s="186"/>
      <c r="IP102" s="186"/>
      <c r="IQ102" s="186"/>
    </row>
    <row r="103" spans="1:251" ht="21" customHeight="1">
      <c r="A103" s="112" t="s">
        <v>233</v>
      </c>
      <c r="B103" s="133"/>
      <c r="C103" s="124">
        <v>4</v>
      </c>
      <c r="D103" s="125" t="s">
        <v>181</v>
      </c>
      <c r="E103" s="126"/>
      <c r="F103" s="127" t="s">
        <v>59</v>
      </c>
      <c r="G103" s="127"/>
      <c r="H103" s="128"/>
      <c r="I103" s="128"/>
      <c r="J103" s="187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186"/>
      <c r="CN103" s="186"/>
      <c r="CO103" s="186"/>
      <c r="CP103" s="186"/>
      <c r="CQ103" s="186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  <c r="DG103" s="186"/>
      <c r="DH103" s="186"/>
      <c r="DI103" s="186"/>
      <c r="DJ103" s="186"/>
      <c r="DK103" s="186"/>
      <c r="DL103" s="186"/>
      <c r="DM103" s="186"/>
      <c r="DN103" s="186"/>
      <c r="DO103" s="186"/>
      <c r="DP103" s="186"/>
      <c r="DQ103" s="186"/>
      <c r="DR103" s="186"/>
      <c r="DS103" s="186"/>
      <c r="DT103" s="186"/>
      <c r="DU103" s="186"/>
      <c r="DV103" s="186"/>
      <c r="DW103" s="186"/>
      <c r="DX103" s="186"/>
      <c r="DY103" s="186"/>
      <c r="DZ103" s="186"/>
      <c r="EA103" s="186"/>
      <c r="EB103" s="186"/>
      <c r="EC103" s="186"/>
      <c r="ED103" s="186"/>
      <c r="EE103" s="186"/>
      <c r="EF103" s="186"/>
      <c r="EG103" s="186"/>
      <c r="EH103" s="186"/>
      <c r="EI103" s="186"/>
      <c r="EJ103" s="186"/>
      <c r="EK103" s="186"/>
      <c r="EL103" s="186"/>
      <c r="EM103" s="186"/>
      <c r="EN103" s="186"/>
      <c r="EO103" s="186"/>
      <c r="EP103" s="186"/>
      <c r="EQ103" s="186"/>
      <c r="ER103" s="186"/>
      <c r="ES103" s="186"/>
      <c r="ET103" s="186"/>
      <c r="EU103" s="186"/>
      <c r="EV103" s="186"/>
      <c r="EW103" s="186"/>
      <c r="EX103" s="186"/>
      <c r="EY103" s="186"/>
      <c r="EZ103" s="186"/>
      <c r="FA103" s="186"/>
      <c r="FB103" s="186"/>
      <c r="FC103" s="186"/>
      <c r="FD103" s="186"/>
      <c r="FE103" s="186"/>
      <c r="FF103" s="186"/>
      <c r="FG103" s="186"/>
      <c r="FH103" s="186"/>
      <c r="FI103" s="186"/>
      <c r="FJ103" s="186"/>
      <c r="FK103" s="186"/>
      <c r="FL103" s="186"/>
      <c r="FM103" s="186"/>
      <c r="FN103" s="186"/>
      <c r="FO103" s="186"/>
      <c r="FP103" s="186"/>
      <c r="FQ103" s="186"/>
      <c r="FR103" s="186"/>
      <c r="FS103" s="186"/>
      <c r="FT103" s="186"/>
      <c r="FU103" s="186"/>
      <c r="FV103" s="186"/>
      <c r="FW103" s="186"/>
      <c r="FX103" s="186"/>
      <c r="FY103" s="186"/>
      <c r="FZ103" s="186"/>
      <c r="GA103" s="186"/>
      <c r="GB103" s="186"/>
      <c r="GC103" s="186"/>
      <c r="GD103" s="186"/>
      <c r="GE103" s="186"/>
      <c r="GF103" s="186"/>
      <c r="GG103" s="186"/>
      <c r="GH103" s="186"/>
      <c r="GI103" s="186"/>
      <c r="GJ103" s="186"/>
      <c r="GK103" s="186"/>
      <c r="GL103" s="186"/>
      <c r="GM103" s="186"/>
      <c r="GN103" s="186"/>
      <c r="GO103" s="186"/>
      <c r="GP103" s="186"/>
      <c r="GQ103" s="186"/>
      <c r="GR103" s="186"/>
      <c r="GS103" s="186"/>
      <c r="GT103" s="186"/>
      <c r="GU103" s="186"/>
      <c r="GV103" s="186"/>
      <c r="GW103" s="186"/>
      <c r="GX103" s="186"/>
      <c r="GY103" s="186"/>
      <c r="GZ103" s="186"/>
      <c r="HA103" s="186"/>
      <c r="HB103" s="186"/>
      <c r="HC103" s="186"/>
      <c r="HD103" s="186"/>
      <c r="HE103" s="186"/>
      <c r="HF103" s="186"/>
      <c r="HG103" s="186"/>
      <c r="HH103" s="186"/>
      <c r="HI103" s="186"/>
      <c r="HJ103" s="186"/>
      <c r="HK103" s="186"/>
      <c r="HL103" s="186"/>
      <c r="HM103" s="186"/>
      <c r="HN103" s="186"/>
      <c r="HO103" s="186"/>
      <c r="HP103" s="186"/>
      <c r="HQ103" s="186"/>
      <c r="HR103" s="186"/>
      <c r="HS103" s="186"/>
      <c r="HT103" s="186"/>
      <c r="HU103" s="186"/>
      <c r="HV103" s="186"/>
      <c r="HW103" s="186"/>
      <c r="HX103" s="186"/>
      <c r="HY103" s="186"/>
      <c r="HZ103" s="186"/>
      <c r="IA103" s="186"/>
      <c r="IB103" s="186"/>
      <c r="IC103" s="186"/>
      <c r="ID103" s="186"/>
      <c r="IE103" s="186"/>
      <c r="IF103" s="186"/>
      <c r="IG103" s="186"/>
      <c r="IH103" s="186"/>
      <c r="II103" s="186"/>
      <c r="IJ103" s="186"/>
      <c r="IK103" s="186"/>
      <c r="IL103" s="186"/>
      <c r="IM103" s="186"/>
      <c r="IN103" s="186"/>
      <c r="IO103" s="186"/>
      <c r="IP103" s="186"/>
      <c r="IQ103" s="186"/>
    </row>
    <row r="104" spans="1:251" ht="21" customHeight="1">
      <c r="A104" s="134"/>
      <c r="B104" s="135"/>
      <c r="C104" s="136">
        <v>5</v>
      </c>
      <c r="D104" s="137" t="s">
        <v>0</v>
      </c>
      <c r="E104" s="138"/>
      <c r="F104" s="139" t="s">
        <v>59</v>
      </c>
      <c r="G104" s="139"/>
      <c r="H104" s="140"/>
      <c r="I104" s="140"/>
      <c r="J104" s="187"/>
      <c r="K104" s="186"/>
      <c r="L104"/>
      <c r="M104"/>
      <c r="N104"/>
      <c r="O104"/>
      <c r="P104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86"/>
      <c r="BT104" s="186"/>
      <c r="BU104" s="186"/>
      <c r="BV104" s="186"/>
      <c r="BW104" s="186"/>
      <c r="BX104" s="186"/>
      <c r="BY104" s="186"/>
      <c r="BZ104" s="186"/>
      <c r="CA104" s="186"/>
      <c r="CB104" s="186"/>
      <c r="CC104" s="186"/>
      <c r="CD104" s="186"/>
      <c r="CE104" s="186"/>
      <c r="CF104" s="186"/>
      <c r="CG104" s="186"/>
      <c r="CH104" s="186"/>
      <c r="CI104" s="186"/>
      <c r="CJ104" s="186"/>
      <c r="CK104" s="186"/>
      <c r="CL104" s="186"/>
      <c r="CM104" s="186"/>
      <c r="CN104" s="186"/>
      <c r="CO104" s="186"/>
      <c r="CP104" s="186"/>
      <c r="CQ104" s="186"/>
      <c r="CR104" s="186"/>
      <c r="CS104" s="186"/>
      <c r="CT104" s="186"/>
      <c r="CU104" s="186"/>
      <c r="CV104" s="186"/>
      <c r="CW104" s="186"/>
      <c r="CX104" s="186"/>
      <c r="CY104" s="186"/>
      <c r="CZ104" s="186"/>
      <c r="DA104" s="186"/>
      <c r="DB104" s="186"/>
      <c r="DC104" s="186"/>
      <c r="DD104" s="186"/>
      <c r="DE104" s="186"/>
      <c r="DF104" s="186"/>
      <c r="DG104" s="186"/>
      <c r="DH104" s="186"/>
      <c r="DI104" s="186"/>
      <c r="DJ104" s="186"/>
      <c r="DK104" s="186"/>
      <c r="DL104" s="186"/>
      <c r="DM104" s="186"/>
      <c r="DN104" s="186"/>
      <c r="DO104" s="186"/>
      <c r="DP104" s="186"/>
      <c r="DQ104" s="186"/>
      <c r="DR104" s="186"/>
      <c r="DS104" s="186"/>
      <c r="DT104" s="186"/>
      <c r="DU104" s="186"/>
      <c r="DV104" s="186"/>
      <c r="DW104" s="186"/>
      <c r="DX104" s="186"/>
      <c r="DY104" s="186"/>
      <c r="DZ104" s="186"/>
      <c r="EA104" s="186"/>
      <c r="EB104" s="186"/>
      <c r="EC104" s="186"/>
      <c r="ED104" s="186"/>
      <c r="EE104" s="186"/>
      <c r="EF104" s="186"/>
      <c r="EG104" s="186"/>
      <c r="EH104" s="186"/>
      <c r="EI104" s="186"/>
      <c r="EJ104" s="186"/>
      <c r="EK104" s="186"/>
      <c r="EL104" s="186"/>
      <c r="EM104" s="186"/>
      <c r="EN104" s="186"/>
      <c r="EO104" s="186"/>
      <c r="EP104" s="186"/>
      <c r="EQ104" s="186"/>
      <c r="ER104" s="186"/>
      <c r="ES104" s="186"/>
      <c r="ET104" s="186"/>
      <c r="EU104" s="186"/>
      <c r="EV104" s="186"/>
      <c r="EW104" s="186"/>
      <c r="EX104" s="186"/>
      <c r="EY104" s="186"/>
      <c r="EZ104" s="186"/>
      <c r="FA104" s="186"/>
      <c r="FB104" s="186"/>
      <c r="FC104" s="186"/>
      <c r="FD104" s="186"/>
      <c r="FE104" s="186"/>
      <c r="FF104" s="186"/>
      <c r="FG104" s="186"/>
      <c r="FH104" s="186"/>
      <c r="FI104" s="186"/>
      <c r="FJ104" s="186"/>
      <c r="FK104" s="186"/>
      <c r="FL104" s="186"/>
      <c r="FM104" s="186"/>
      <c r="FN104" s="186"/>
      <c r="FO104" s="186"/>
      <c r="FP104" s="186"/>
      <c r="FQ104" s="186"/>
      <c r="FR104" s="186"/>
      <c r="FS104" s="186"/>
      <c r="FT104" s="186"/>
      <c r="FU104" s="186"/>
      <c r="FV104" s="186"/>
      <c r="FW104" s="186"/>
      <c r="FX104" s="186"/>
      <c r="FY104" s="186"/>
      <c r="FZ104" s="186"/>
      <c r="GA104" s="186"/>
      <c r="GB104" s="186"/>
      <c r="GC104" s="186"/>
      <c r="GD104" s="186"/>
      <c r="GE104" s="186"/>
      <c r="GF104" s="186"/>
      <c r="GG104" s="186"/>
      <c r="GH104" s="186"/>
      <c r="GI104" s="186"/>
      <c r="GJ104" s="186"/>
      <c r="GK104" s="186"/>
      <c r="GL104" s="186"/>
      <c r="GM104" s="186"/>
      <c r="GN104" s="186"/>
      <c r="GO104" s="186"/>
      <c r="GP104" s="186"/>
      <c r="GQ104" s="186"/>
      <c r="GR104" s="186"/>
      <c r="GS104" s="186"/>
      <c r="GT104" s="186"/>
      <c r="GU104" s="186"/>
      <c r="GV104" s="186"/>
      <c r="GW104" s="186"/>
      <c r="GX104" s="186"/>
      <c r="GY104" s="186"/>
      <c r="GZ104" s="186"/>
      <c r="HA104" s="186"/>
      <c r="HB104" s="186"/>
      <c r="HC104" s="186"/>
      <c r="HD104" s="186"/>
      <c r="HE104" s="186"/>
      <c r="HF104" s="186"/>
      <c r="HG104" s="186"/>
      <c r="HH104" s="186"/>
      <c r="HI104" s="186"/>
      <c r="HJ104" s="186"/>
      <c r="HK104" s="186"/>
      <c r="HL104" s="186"/>
      <c r="HM104" s="186"/>
      <c r="HN104" s="186"/>
      <c r="HO104" s="186"/>
      <c r="HP104" s="186"/>
      <c r="HQ104" s="186"/>
      <c r="HR104" s="186"/>
      <c r="HS104" s="186"/>
      <c r="HT104" s="186"/>
      <c r="HU104" s="186"/>
      <c r="HV104" s="186"/>
      <c r="HW104" s="186"/>
      <c r="HX104" s="186"/>
      <c r="HY104" s="186"/>
      <c r="HZ104" s="186"/>
      <c r="IA104" s="186"/>
      <c r="IB104" s="186"/>
      <c r="IC104" s="186"/>
      <c r="ID104" s="186"/>
      <c r="IE104" s="186"/>
      <c r="IF104" s="186"/>
      <c r="IG104" s="186"/>
      <c r="IH104" s="186"/>
      <c r="II104" s="186"/>
      <c r="IJ104" s="186"/>
      <c r="IK104" s="186"/>
      <c r="IL104" s="186"/>
      <c r="IM104" s="186"/>
      <c r="IN104" s="186"/>
      <c r="IO104" s="186"/>
      <c r="IP104" s="186"/>
      <c r="IQ104" s="186"/>
    </row>
    <row r="105" spans="1:251" ht="21" customHeight="1">
      <c r="A105" s="134"/>
      <c r="B105" s="135"/>
      <c r="C105" s="136">
        <v>6</v>
      </c>
      <c r="D105" s="137" t="s">
        <v>0</v>
      </c>
      <c r="E105" s="138"/>
      <c r="F105" s="139" t="s">
        <v>59</v>
      </c>
      <c r="G105" s="139"/>
      <c r="H105" s="140"/>
      <c r="I105" s="140"/>
      <c r="J105" s="187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6"/>
      <c r="CB105" s="186"/>
      <c r="CC105" s="186"/>
      <c r="CD105" s="186"/>
      <c r="CE105" s="186"/>
      <c r="CF105" s="186"/>
      <c r="CG105" s="186"/>
      <c r="CH105" s="186"/>
      <c r="CI105" s="186"/>
      <c r="CJ105" s="186"/>
      <c r="CK105" s="186"/>
      <c r="CL105" s="186"/>
      <c r="CM105" s="186"/>
      <c r="CN105" s="186"/>
      <c r="CO105" s="186"/>
      <c r="CP105" s="186"/>
      <c r="CQ105" s="186"/>
      <c r="CR105" s="186"/>
      <c r="CS105" s="186"/>
      <c r="CT105" s="186"/>
      <c r="CU105" s="186"/>
      <c r="CV105" s="186"/>
      <c r="CW105" s="186"/>
      <c r="CX105" s="186"/>
      <c r="CY105" s="186"/>
      <c r="CZ105" s="186"/>
      <c r="DA105" s="186"/>
      <c r="DB105" s="186"/>
      <c r="DC105" s="186"/>
      <c r="DD105" s="186"/>
      <c r="DE105" s="186"/>
      <c r="DF105" s="186"/>
      <c r="DG105" s="186"/>
      <c r="DH105" s="186"/>
      <c r="DI105" s="186"/>
      <c r="DJ105" s="186"/>
      <c r="DK105" s="186"/>
      <c r="DL105" s="186"/>
      <c r="DM105" s="186"/>
      <c r="DN105" s="186"/>
      <c r="DO105" s="186"/>
      <c r="DP105" s="186"/>
      <c r="DQ105" s="186"/>
      <c r="DR105" s="186"/>
      <c r="DS105" s="186"/>
      <c r="DT105" s="186"/>
      <c r="DU105" s="186"/>
      <c r="DV105" s="186"/>
      <c r="DW105" s="186"/>
      <c r="DX105" s="186"/>
      <c r="DY105" s="186"/>
      <c r="DZ105" s="186"/>
      <c r="EA105" s="186"/>
      <c r="EB105" s="186"/>
      <c r="EC105" s="186"/>
      <c r="ED105" s="186"/>
      <c r="EE105" s="186"/>
      <c r="EF105" s="186"/>
      <c r="EG105" s="186"/>
      <c r="EH105" s="186"/>
      <c r="EI105" s="186"/>
      <c r="EJ105" s="186"/>
      <c r="EK105" s="186"/>
      <c r="EL105" s="186"/>
      <c r="EM105" s="186"/>
      <c r="EN105" s="186"/>
      <c r="EO105" s="186"/>
      <c r="EP105" s="186"/>
      <c r="EQ105" s="186"/>
      <c r="ER105" s="186"/>
      <c r="ES105" s="186"/>
      <c r="ET105" s="186"/>
      <c r="EU105" s="186"/>
      <c r="EV105" s="186"/>
      <c r="EW105" s="186"/>
      <c r="EX105" s="186"/>
      <c r="EY105" s="186"/>
      <c r="EZ105" s="186"/>
      <c r="FA105" s="186"/>
      <c r="FB105" s="186"/>
      <c r="FC105" s="186"/>
      <c r="FD105" s="186"/>
      <c r="FE105" s="186"/>
      <c r="FF105" s="186"/>
      <c r="FG105" s="186"/>
      <c r="FH105" s="186"/>
      <c r="FI105" s="186"/>
      <c r="FJ105" s="186"/>
      <c r="FK105" s="186"/>
      <c r="FL105" s="186"/>
      <c r="FM105" s="186"/>
      <c r="FN105" s="186"/>
      <c r="FO105" s="186"/>
      <c r="FP105" s="186"/>
      <c r="FQ105" s="186"/>
      <c r="FR105" s="186"/>
      <c r="FS105" s="186"/>
      <c r="FT105" s="186"/>
      <c r="FU105" s="186"/>
      <c r="FV105" s="186"/>
      <c r="FW105" s="186"/>
      <c r="FX105" s="186"/>
      <c r="FY105" s="186"/>
      <c r="FZ105" s="186"/>
      <c r="GA105" s="186"/>
      <c r="GB105" s="186"/>
      <c r="GC105" s="186"/>
      <c r="GD105" s="186"/>
      <c r="GE105" s="186"/>
      <c r="GF105" s="186"/>
      <c r="GG105" s="186"/>
      <c r="GH105" s="186"/>
      <c r="GI105" s="186"/>
      <c r="GJ105" s="186"/>
      <c r="GK105" s="186"/>
      <c r="GL105" s="186"/>
      <c r="GM105" s="186"/>
      <c r="GN105" s="186"/>
      <c r="GO105" s="186"/>
      <c r="GP105" s="186"/>
      <c r="GQ105" s="186"/>
      <c r="GR105" s="186"/>
      <c r="GS105" s="186"/>
      <c r="GT105" s="186"/>
      <c r="GU105" s="186"/>
      <c r="GV105" s="186"/>
      <c r="GW105" s="186"/>
      <c r="GX105" s="186"/>
      <c r="GY105" s="186"/>
      <c r="GZ105" s="186"/>
      <c r="HA105" s="186"/>
      <c r="HB105" s="186"/>
      <c r="HC105" s="186"/>
      <c r="HD105" s="186"/>
      <c r="HE105" s="186"/>
      <c r="HF105" s="186"/>
      <c r="HG105" s="186"/>
      <c r="HH105" s="186"/>
      <c r="HI105" s="186"/>
      <c r="HJ105" s="186"/>
      <c r="HK105" s="186"/>
      <c r="HL105" s="186"/>
      <c r="HM105" s="186"/>
      <c r="HN105" s="186"/>
      <c r="HO105" s="186"/>
      <c r="HP105" s="186"/>
      <c r="HQ105" s="186"/>
      <c r="HR105" s="186"/>
      <c r="HS105" s="186"/>
      <c r="HT105" s="186"/>
      <c r="HU105" s="186"/>
      <c r="HV105" s="186"/>
      <c r="HW105" s="186"/>
      <c r="HX105" s="186"/>
      <c r="HY105" s="186"/>
      <c r="HZ105" s="186"/>
      <c r="IA105" s="186"/>
      <c r="IB105" s="186"/>
      <c r="IC105" s="186"/>
      <c r="ID105" s="186"/>
      <c r="IE105" s="186"/>
      <c r="IF105" s="186"/>
      <c r="IG105" s="186"/>
      <c r="IH105" s="186"/>
      <c r="II105" s="186"/>
      <c r="IJ105" s="186"/>
      <c r="IK105" s="186"/>
      <c r="IL105" s="186"/>
      <c r="IM105" s="186"/>
      <c r="IN105" s="186"/>
      <c r="IO105" s="186"/>
      <c r="IP105" s="186"/>
      <c r="IQ105" s="186"/>
    </row>
    <row r="106" spans="1:251" ht="21" customHeight="1">
      <c r="A106" s="134"/>
      <c r="B106" s="135"/>
      <c r="C106" s="136">
        <v>7</v>
      </c>
      <c r="D106" s="137" t="s">
        <v>0</v>
      </c>
      <c r="E106" s="138"/>
      <c r="F106" s="139" t="s">
        <v>59</v>
      </c>
      <c r="G106" s="139"/>
      <c r="H106" s="140"/>
      <c r="I106" s="140"/>
      <c r="J106" s="187"/>
      <c r="K106" s="186"/>
      <c r="L106"/>
      <c r="M106"/>
      <c r="N106"/>
      <c r="O106"/>
      <c r="P10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6"/>
      <c r="BY106" s="186"/>
      <c r="BZ106" s="186"/>
      <c r="CA106" s="186"/>
      <c r="CB106" s="186"/>
      <c r="CC106" s="186"/>
      <c r="CD106" s="186"/>
      <c r="CE106" s="186"/>
      <c r="CF106" s="186"/>
      <c r="CG106" s="186"/>
      <c r="CH106" s="186"/>
      <c r="CI106" s="186"/>
      <c r="CJ106" s="186"/>
      <c r="CK106" s="186"/>
      <c r="CL106" s="186"/>
      <c r="CM106" s="186"/>
      <c r="CN106" s="186"/>
      <c r="CO106" s="186"/>
      <c r="CP106" s="186"/>
      <c r="CQ106" s="186"/>
      <c r="CR106" s="186"/>
      <c r="CS106" s="186"/>
      <c r="CT106" s="186"/>
      <c r="CU106" s="186"/>
      <c r="CV106" s="186"/>
      <c r="CW106" s="186"/>
      <c r="CX106" s="186"/>
      <c r="CY106" s="186"/>
      <c r="CZ106" s="186"/>
      <c r="DA106" s="186"/>
      <c r="DB106" s="186"/>
      <c r="DC106" s="186"/>
      <c r="DD106" s="186"/>
      <c r="DE106" s="186"/>
      <c r="DF106" s="186"/>
      <c r="DG106" s="186"/>
      <c r="DH106" s="186"/>
      <c r="DI106" s="186"/>
      <c r="DJ106" s="186"/>
      <c r="DK106" s="186"/>
      <c r="DL106" s="186"/>
      <c r="DM106" s="186"/>
      <c r="DN106" s="186"/>
      <c r="DO106" s="186"/>
      <c r="DP106" s="186"/>
      <c r="DQ106" s="186"/>
      <c r="DR106" s="186"/>
      <c r="DS106" s="186"/>
      <c r="DT106" s="186"/>
      <c r="DU106" s="186"/>
      <c r="DV106" s="186"/>
      <c r="DW106" s="186"/>
      <c r="DX106" s="186"/>
      <c r="DY106" s="186"/>
      <c r="DZ106" s="186"/>
      <c r="EA106" s="186"/>
      <c r="EB106" s="186"/>
      <c r="EC106" s="186"/>
      <c r="ED106" s="186"/>
      <c r="EE106" s="186"/>
      <c r="EF106" s="186"/>
      <c r="EG106" s="186"/>
      <c r="EH106" s="186"/>
      <c r="EI106" s="186"/>
      <c r="EJ106" s="186"/>
      <c r="EK106" s="186"/>
      <c r="EL106" s="186"/>
      <c r="EM106" s="186"/>
      <c r="EN106" s="186"/>
      <c r="EO106" s="186"/>
      <c r="EP106" s="186"/>
      <c r="EQ106" s="186"/>
      <c r="ER106" s="186"/>
      <c r="ES106" s="186"/>
      <c r="ET106" s="186"/>
      <c r="EU106" s="186"/>
      <c r="EV106" s="186"/>
      <c r="EW106" s="186"/>
      <c r="EX106" s="186"/>
      <c r="EY106" s="186"/>
      <c r="EZ106" s="186"/>
      <c r="FA106" s="186"/>
      <c r="FB106" s="186"/>
      <c r="FC106" s="186"/>
      <c r="FD106" s="186"/>
      <c r="FE106" s="186"/>
      <c r="FF106" s="186"/>
      <c r="FG106" s="186"/>
      <c r="FH106" s="186"/>
      <c r="FI106" s="186"/>
      <c r="FJ106" s="186"/>
      <c r="FK106" s="186"/>
      <c r="FL106" s="186"/>
      <c r="FM106" s="186"/>
      <c r="FN106" s="186"/>
      <c r="FO106" s="186"/>
      <c r="FP106" s="186"/>
      <c r="FQ106" s="186"/>
      <c r="FR106" s="186"/>
      <c r="FS106" s="186"/>
      <c r="FT106" s="186"/>
      <c r="FU106" s="186"/>
      <c r="FV106" s="186"/>
      <c r="FW106" s="186"/>
      <c r="FX106" s="186"/>
      <c r="FY106" s="186"/>
      <c r="FZ106" s="186"/>
      <c r="GA106" s="186"/>
      <c r="GB106" s="186"/>
      <c r="GC106" s="186"/>
      <c r="GD106" s="186"/>
      <c r="GE106" s="186"/>
      <c r="GF106" s="186"/>
      <c r="GG106" s="186"/>
      <c r="GH106" s="186"/>
      <c r="GI106" s="186"/>
      <c r="GJ106" s="186"/>
      <c r="GK106" s="186"/>
      <c r="GL106" s="186"/>
      <c r="GM106" s="186"/>
      <c r="GN106" s="186"/>
      <c r="GO106" s="186"/>
      <c r="GP106" s="186"/>
      <c r="GQ106" s="186"/>
      <c r="GR106" s="186"/>
      <c r="GS106" s="186"/>
      <c r="GT106" s="186"/>
      <c r="GU106" s="186"/>
      <c r="GV106" s="186"/>
      <c r="GW106" s="186"/>
      <c r="GX106" s="186"/>
      <c r="GY106" s="186"/>
      <c r="GZ106" s="186"/>
      <c r="HA106" s="186"/>
      <c r="HB106" s="186"/>
      <c r="HC106" s="186"/>
      <c r="HD106" s="186"/>
      <c r="HE106" s="186"/>
      <c r="HF106" s="186"/>
      <c r="HG106" s="186"/>
      <c r="HH106" s="186"/>
      <c r="HI106" s="186"/>
      <c r="HJ106" s="186"/>
      <c r="HK106" s="186"/>
      <c r="HL106" s="186"/>
      <c r="HM106" s="186"/>
      <c r="HN106" s="186"/>
      <c r="HO106" s="186"/>
      <c r="HP106" s="186"/>
      <c r="HQ106" s="186"/>
      <c r="HR106" s="186"/>
      <c r="HS106" s="186"/>
      <c r="HT106" s="186"/>
      <c r="HU106" s="186"/>
      <c r="HV106" s="186"/>
      <c r="HW106" s="186"/>
      <c r="HX106" s="186"/>
      <c r="HY106" s="186"/>
      <c r="HZ106" s="186"/>
      <c r="IA106" s="186"/>
      <c r="IB106" s="186"/>
      <c r="IC106" s="186"/>
      <c r="ID106" s="186"/>
      <c r="IE106" s="186"/>
      <c r="IF106" s="186"/>
      <c r="IG106" s="186"/>
      <c r="IH106" s="186"/>
      <c r="II106" s="186"/>
      <c r="IJ106" s="186"/>
      <c r="IK106" s="186"/>
      <c r="IL106" s="186"/>
      <c r="IM106" s="186"/>
      <c r="IN106" s="186"/>
      <c r="IO106" s="186"/>
      <c r="IP106" s="186"/>
      <c r="IQ106" s="186"/>
    </row>
    <row r="107" spans="1:251" ht="21" customHeight="1">
      <c r="A107" s="134"/>
      <c r="B107" s="135"/>
      <c r="C107" s="136">
        <v>8</v>
      </c>
      <c r="D107" s="137" t="s">
        <v>0</v>
      </c>
      <c r="E107" s="138"/>
      <c r="F107" s="139" t="s">
        <v>59</v>
      </c>
      <c r="G107" s="139"/>
      <c r="H107" s="140"/>
      <c r="I107" s="140"/>
      <c r="J107" s="187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6"/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  <c r="CP107" s="186"/>
      <c r="CQ107" s="186"/>
      <c r="CR107" s="186"/>
      <c r="CS107" s="186"/>
      <c r="CT107" s="186"/>
      <c r="CU107" s="186"/>
      <c r="CV107" s="186"/>
      <c r="CW107" s="186"/>
      <c r="CX107" s="186"/>
      <c r="CY107" s="186"/>
      <c r="CZ107" s="186"/>
      <c r="DA107" s="186"/>
      <c r="DB107" s="186"/>
      <c r="DC107" s="186"/>
      <c r="DD107" s="186"/>
      <c r="DE107" s="186"/>
      <c r="DF107" s="186"/>
      <c r="DG107" s="186"/>
      <c r="DH107" s="186"/>
      <c r="DI107" s="186"/>
      <c r="DJ107" s="186"/>
      <c r="DK107" s="186"/>
      <c r="DL107" s="186"/>
      <c r="DM107" s="186"/>
      <c r="DN107" s="186"/>
      <c r="DO107" s="186"/>
      <c r="DP107" s="186"/>
      <c r="DQ107" s="186"/>
      <c r="DR107" s="186"/>
      <c r="DS107" s="186"/>
      <c r="DT107" s="186"/>
      <c r="DU107" s="186"/>
      <c r="DV107" s="186"/>
      <c r="DW107" s="186"/>
      <c r="DX107" s="186"/>
      <c r="DY107" s="186"/>
      <c r="DZ107" s="186"/>
      <c r="EA107" s="186"/>
      <c r="EB107" s="186"/>
      <c r="EC107" s="186"/>
      <c r="ED107" s="186"/>
      <c r="EE107" s="186"/>
      <c r="EF107" s="186"/>
      <c r="EG107" s="186"/>
      <c r="EH107" s="186"/>
      <c r="EI107" s="186"/>
      <c r="EJ107" s="186"/>
      <c r="EK107" s="186"/>
      <c r="EL107" s="186"/>
      <c r="EM107" s="186"/>
      <c r="EN107" s="186"/>
      <c r="EO107" s="186"/>
      <c r="EP107" s="186"/>
      <c r="EQ107" s="186"/>
      <c r="ER107" s="186"/>
      <c r="ES107" s="186"/>
      <c r="ET107" s="186"/>
      <c r="EU107" s="186"/>
      <c r="EV107" s="186"/>
      <c r="EW107" s="186"/>
      <c r="EX107" s="186"/>
      <c r="EY107" s="186"/>
      <c r="EZ107" s="186"/>
      <c r="FA107" s="186"/>
      <c r="FB107" s="186"/>
      <c r="FC107" s="186"/>
      <c r="FD107" s="186"/>
      <c r="FE107" s="186"/>
      <c r="FF107" s="186"/>
      <c r="FG107" s="186"/>
      <c r="FH107" s="186"/>
      <c r="FI107" s="186"/>
      <c r="FJ107" s="186"/>
      <c r="FK107" s="186"/>
      <c r="FL107" s="186"/>
      <c r="FM107" s="186"/>
      <c r="FN107" s="186"/>
      <c r="FO107" s="186"/>
      <c r="FP107" s="186"/>
      <c r="FQ107" s="186"/>
      <c r="FR107" s="186"/>
      <c r="FS107" s="186"/>
      <c r="FT107" s="186"/>
      <c r="FU107" s="186"/>
      <c r="FV107" s="186"/>
      <c r="FW107" s="186"/>
      <c r="FX107" s="186"/>
      <c r="FY107" s="186"/>
      <c r="FZ107" s="186"/>
      <c r="GA107" s="186"/>
      <c r="GB107" s="186"/>
      <c r="GC107" s="186"/>
      <c r="GD107" s="186"/>
      <c r="GE107" s="186"/>
      <c r="GF107" s="186"/>
      <c r="GG107" s="186"/>
      <c r="GH107" s="186"/>
      <c r="GI107" s="186"/>
      <c r="GJ107" s="186"/>
      <c r="GK107" s="186"/>
      <c r="GL107" s="186"/>
      <c r="GM107" s="186"/>
      <c r="GN107" s="186"/>
      <c r="GO107" s="186"/>
      <c r="GP107" s="186"/>
      <c r="GQ107" s="186"/>
      <c r="GR107" s="186"/>
      <c r="GS107" s="186"/>
      <c r="GT107" s="186"/>
      <c r="GU107" s="186"/>
      <c r="GV107" s="186"/>
      <c r="GW107" s="186"/>
      <c r="GX107" s="186"/>
      <c r="GY107" s="186"/>
      <c r="GZ107" s="186"/>
      <c r="HA107" s="186"/>
      <c r="HB107" s="186"/>
      <c r="HC107" s="186"/>
      <c r="HD107" s="186"/>
      <c r="HE107" s="186"/>
      <c r="HF107" s="186"/>
      <c r="HG107" s="186"/>
      <c r="HH107" s="186"/>
      <c r="HI107" s="186"/>
      <c r="HJ107" s="186"/>
      <c r="HK107" s="186"/>
      <c r="HL107" s="186"/>
      <c r="HM107" s="186"/>
      <c r="HN107" s="186"/>
      <c r="HO107" s="186"/>
      <c r="HP107" s="186"/>
      <c r="HQ107" s="186"/>
      <c r="HR107" s="186"/>
      <c r="HS107" s="186"/>
      <c r="HT107" s="186"/>
      <c r="HU107" s="186"/>
      <c r="HV107" s="186"/>
      <c r="HW107" s="186"/>
      <c r="HX107" s="186"/>
      <c r="HY107" s="186"/>
      <c r="HZ107" s="186"/>
      <c r="IA107" s="186"/>
      <c r="IB107" s="186"/>
      <c r="IC107" s="186"/>
      <c r="ID107" s="186"/>
      <c r="IE107" s="186"/>
      <c r="IF107" s="186"/>
      <c r="IG107" s="186"/>
      <c r="IH107" s="186"/>
      <c r="II107" s="186"/>
      <c r="IJ107" s="186"/>
      <c r="IK107" s="186"/>
      <c r="IL107" s="186"/>
      <c r="IM107" s="186"/>
      <c r="IN107" s="186"/>
      <c r="IO107" s="186"/>
      <c r="IP107" s="186"/>
      <c r="IQ107" s="186"/>
    </row>
    <row r="108" spans="1:251" ht="21" customHeight="1">
      <c r="A108" s="197"/>
      <c r="B108" s="133"/>
      <c r="C108" s="192">
        <v>9</v>
      </c>
      <c r="D108" s="193" t="s">
        <v>237</v>
      </c>
      <c r="E108" s="194" t="s">
        <v>238</v>
      </c>
      <c r="F108" s="195" t="s">
        <v>59</v>
      </c>
      <c r="G108" s="195" t="s">
        <v>231</v>
      </c>
      <c r="H108" s="196"/>
      <c r="I108" s="196" t="s">
        <v>48</v>
      </c>
      <c r="J108" s="187"/>
      <c r="K108" s="186"/>
      <c r="L108"/>
      <c r="M108"/>
      <c r="N108"/>
      <c r="O108"/>
      <c r="P108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86"/>
      <c r="CV108" s="186"/>
      <c r="CW108" s="186"/>
      <c r="CX108" s="186"/>
      <c r="CY108" s="186"/>
      <c r="CZ108" s="186"/>
      <c r="DA108" s="186"/>
      <c r="DB108" s="186"/>
      <c r="DC108" s="186"/>
      <c r="DD108" s="186"/>
      <c r="DE108" s="186"/>
      <c r="DF108" s="186"/>
      <c r="DG108" s="186"/>
      <c r="DH108" s="186"/>
      <c r="DI108" s="186"/>
      <c r="DJ108" s="186"/>
      <c r="DK108" s="186"/>
      <c r="DL108" s="186"/>
      <c r="DM108" s="186"/>
      <c r="DN108" s="186"/>
      <c r="DO108" s="186"/>
      <c r="DP108" s="186"/>
      <c r="DQ108" s="186"/>
      <c r="DR108" s="186"/>
      <c r="DS108" s="186"/>
      <c r="DT108" s="186"/>
      <c r="DU108" s="186"/>
      <c r="DV108" s="186"/>
      <c r="DW108" s="186"/>
      <c r="DX108" s="186"/>
      <c r="DY108" s="186"/>
      <c r="DZ108" s="186"/>
      <c r="EA108" s="186"/>
      <c r="EB108" s="186"/>
      <c r="EC108" s="186"/>
      <c r="ED108" s="186"/>
      <c r="EE108" s="186"/>
      <c r="EF108" s="186"/>
      <c r="EG108" s="186"/>
      <c r="EH108" s="186"/>
      <c r="EI108" s="186"/>
      <c r="EJ108" s="186"/>
      <c r="EK108" s="186"/>
      <c r="EL108" s="186"/>
      <c r="EM108" s="186"/>
      <c r="EN108" s="186"/>
      <c r="EO108" s="186"/>
      <c r="EP108" s="186"/>
      <c r="EQ108" s="186"/>
      <c r="ER108" s="186"/>
      <c r="ES108" s="186"/>
      <c r="ET108" s="186"/>
      <c r="EU108" s="186"/>
      <c r="EV108" s="186"/>
      <c r="EW108" s="186"/>
      <c r="EX108" s="186"/>
      <c r="EY108" s="186"/>
      <c r="EZ108" s="186"/>
      <c r="FA108" s="186"/>
      <c r="FB108" s="186"/>
      <c r="FC108" s="186"/>
      <c r="FD108" s="186"/>
      <c r="FE108" s="186"/>
      <c r="FF108" s="186"/>
      <c r="FG108" s="186"/>
      <c r="FH108" s="186"/>
      <c r="FI108" s="186"/>
      <c r="FJ108" s="186"/>
      <c r="FK108" s="186"/>
      <c r="FL108" s="186"/>
      <c r="FM108" s="186"/>
      <c r="FN108" s="186"/>
      <c r="FO108" s="186"/>
      <c r="FP108" s="186"/>
      <c r="FQ108" s="186"/>
      <c r="FR108" s="186"/>
      <c r="FS108" s="186"/>
      <c r="FT108" s="186"/>
      <c r="FU108" s="186"/>
      <c r="FV108" s="186"/>
      <c r="FW108" s="186"/>
      <c r="FX108" s="186"/>
      <c r="FY108" s="186"/>
      <c r="FZ108" s="186"/>
      <c r="GA108" s="186"/>
      <c r="GB108" s="186"/>
      <c r="GC108" s="186"/>
      <c r="GD108" s="186"/>
      <c r="GE108" s="186"/>
      <c r="GF108" s="186"/>
      <c r="GG108" s="186"/>
      <c r="GH108" s="186"/>
      <c r="GI108" s="186"/>
      <c r="GJ108" s="186"/>
      <c r="GK108" s="186"/>
      <c r="GL108" s="186"/>
      <c r="GM108" s="186"/>
      <c r="GN108" s="186"/>
      <c r="GO108" s="186"/>
      <c r="GP108" s="186"/>
      <c r="GQ108" s="186"/>
      <c r="GR108" s="186"/>
      <c r="GS108" s="186"/>
      <c r="GT108" s="186"/>
      <c r="GU108" s="186"/>
      <c r="GV108" s="186"/>
      <c r="GW108" s="186"/>
      <c r="GX108" s="186"/>
      <c r="GY108" s="186"/>
      <c r="GZ108" s="186"/>
      <c r="HA108" s="186"/>
      <c r="HB108" s="186"/>
      <c r="HC108" s="186"/>
      <c r="HD108" s="186"/>
      <c r="HE108" s="186"/>
      <c r="HF108" s="186"/>
      <c r="HG108" s="186"/>
      <c r="HH108" s="186"/>
      <c r="HI108" s="186"/>
      <c r="HJ108" s="186"/>
      <c r="HK108" s="186"/>
      <c r="HL108" s="186"/>
      <c r="HM108" s="186"/>
      <c r="HN108" s="186"/>
      <c r="HO108" s="186"/>
      <c r="HP108" s="186"/>
      <c r="HQ108" s="186"/>
      <c r="HR108" s="186"/>
      <c r="HS108" s="186"/>
      <c r="HT108" s="186"/>
      <c r="HU108" s="186"/>
      <c r="HV108" s="186"/>
      <c r="HW108" s="186"/>
      <c r="HX108" s="186"/>
      <c r="HY108" s="186"/>
      <c r="HZ108" s="186"/>
      <c r="IA108" s="186"/>
      <c r="IB108" s="186"/>
      <c r="IC108" s="186"/>
      <c r="ID108" s="186"/>
      <c r="IE108" s="186"/>
      <c r="IF108" s="186"/>
      <c r="IG108" s="186"/>
      <c r="IH108" s="186"/>
      <c r="II108" s="186"/>
      <c r="IJ108" s="186"/>
      <c r="IK108" s="186"/>
      <c r="IL108" s="186"/>
      <c r="IM108" s="186"/>
      <c r="IN108" s="186"/>
      <c r="IO108" s="186"/>
      <c r="IP108" s="186"/>
      <c r="IQ108" s="186"/>
    </row>
    <row r="109" spans="1:251" ht="21" customHeight="1">
      <c r="A109" s="148"/>
      <c r="B109" s="149"/>
      <c r="C109" s="192">
        <v>10</v>
      </c>
      <c r="D109" s="193" t="s">
        <v>237</v>
      </c>
      <c r="E109" s="194" t="s">
        <v>239</v>
      </c>
      <c r="F109" s="195" t="s">
        <v>59</v>
      </c>
      <c r="G109" s="195" t="s">
        <v>19</v>
      </c>
      <c r="H109" s="196"/>
      <c r="I109" s="196" t="s">
        <v>190</v>
      </c>
      <c r="J109" s="187"/>
      <c r="K109" s="186"/>
      <c r="L109"/>
      <c r="M109"/>
      <c r="N109"/>
      <c r="O109"/>
      <c r="P109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86"/>
      <c r="CV109" s="186"/>
      <c r="CW109" s="186"/>
      <c r="CX109" s="186"/>
      <c r="CY109" s="186"/>
      <c r="CZ109" s="186"/>
      <c r="DA109" s="186"/>
      <c r="DB109" s="186"/>
      <c r="DC109" s="186"/>
      <c r="DD109" s="186"/>
      <c r="DE109" s="186"/>
      <c r="DF109" s="186"/>
      <c r="DG109" s="186"/>
      <c r="DH109" s="186"/>
      <c r="DI109" s="186"/>
      <c r="DJ109" s="186"/>
      <c r="DK109" s="186"/>
      <c r="DL109" s="186"/>
      <c r="DM109" s="186"/>
      <c r="DN109" s="186"/>
      <c r="DO109" s="186"/>
      <c r="DP109" s="186"/>
      <c r="DQ109" s="186"/>
      <c r="DR109" s="186"/>
      <c r="DS109" s="186"/>
      <c r="DT109" s="186"/>
      <c r="DU109" s="186"/>
      <c r="DV109" s="186"/>
      <c r="DW109" s="186"/>
      <c r="DX109" s="186"/>
      <c r="DY109" s="186"/>
      <c r="DZ109" s="186"/>
      <c r="EA109" s="186"/>
      <c r="EB109" s="186"/>
      <c r="EC109" s="186"/>
      <c r="ED109" s="186"/>
      <c r="EE109" s="186"/>
      <c r="EF109" s="186"/>
      <c r="EG109" s="186"/>
      <c r="EH109" s="186"/>
      <c r="EI109" s="186"/>
      <c r="EJ109" s="186"/>
      <c r="EK109" s="186"/>
      <c r="EL109" s="186"/>
      <c r="EM109" s="186"/>
      <c r="EN109" s="186"/>
      <c r="EO109" s="186"/>
      <c r="EP109" s="186"/>
      <c r="EQ109" s="186"/>
      <c r="ER109" s="186"/>
      <c r="ES109" s="186"/>
      <c r="ET109" s="186"/>
      <c r="EU109" s="186"/>
      <c r="EV109" s="186"/>
      <c r="EW109" s="186"/>
      <c r="EX109" s="186"/>
      <c r="EY109" s="186"/>
      <c r="EZ109" s="186"/>
      <c r="FA109" s="186"/>
      <c r="FB109" s="186"/>
      <c r="FC109" s="186"/>
      <c r="FD109" s="186"/>
      <c r="FE109" s="186"/>
      <c r="FF109" s="186"/>
      <c r="FG109" s="186"/>
      <c r="FH109" s="186"/>
      <c r="FI109" s="186"/>
      <c r="FJ109" s="186"/>
      <c r="FK109" s="186"/>
      <c r="FL109" s="186"/>
      <c r="FM109" s="186"/>
      <c r="FN109" s="186"/>
      <c r="FO109" s="186"/>
      <c r="FP109" s="186"/>
      <c r="FQ109" s="186"/>
      <c r="FR109" s="186"/>
      <c r="FS109" s="186"/>
      <c r="FT109" s="186"/>
      <c r="FU109" s="186"/>
      <c r="FV109" s="186"/>
      <c r="FW109" s="186"/>
      <c r="FX109" s="186"/>
      <c r="FY109" s="186"/>
      <c r="FZ109" s="186"/>
      <c r="GA109" s="186"/>
      <c r="GB109" s="186"/>
      <c r="GC109" s="186"/>
      <c r="GD109" s="186"/>
      <c r="GE109" s="186"/>
      <c r="GF109" s="186"/>
      <c r="GG109" s="186"/>
      <c r="GH109" s="186"/>
      <c r="GI109" s="186"/>
      <c r="GJ109" s="186"/>
      <c r="GK109" s="186"/>
      <c r="GL109" s="186"/>
      <c r="GM109" s="186"/>
      <c r="GN109" s="186"/>
      <c r="GO109" s="186"/>
      <c r="GP109" s="186"/>
      <c r="GQ109" s="186"/>
      <c r="GR109" s="186"/>
      <c r="GS109" s="186"/>
      <c r="GT109" s="186"/>
      <c r="GU109" s="186"/>
      <c r="GV109" s="186"/>
      <c r="GW109" s="186"/>
      <c r="GX109" s="186"/>
      <c r="GY109" s="186"/>
      <c r="GZ109" s="186"/>
      <c r="HA109" s="186"/>
      <c r="HB109" s="186"/>
      <c r="HC109" s="186"/>
      <c r="HD109" s="186"/>
      <c r="HE109" s="186"/>
      <c r="HF109" s="186"/>
      <c r="HG109" s="186"/>
      <c r="HH109" s="186"/>
      <c r="HI109" s="186"/>
      <c r="HJ109" s="186"/>
      <c r="HK109" s="186"/>
      <c r="HL109" s="186"/>
      <c r="HM109" s="186"/>
      <c r="HN109" s="186"/>
      <c r="HO109" s="186"/>
      <c r="HP109" s="186"/>
      <c r="HQ109" s="186"/>
      <c r="HR109" s="186"/>
      <c r="HS109" s="186"/>
      <c r="HT109" s="186"/>
      <c r="HU109" s="186"/>
      <c r="HV109" s="186"/>
      <c r="HW109" s="186"/>
      <c r="HX109" s="186"/>
      <c r="HY109" s="186"/>
      <c r="HZ109" s="186"/>
      <c r="IA109" s="186"/>
      <c r="IB109" s="186"/>
      <c r="IC109" s="186"/>
      <c r="ID109" s="186"/>
      <c r="IE109" s="186"/>
      <c r="IF109" s="186"/>
      <c r="IG109" s="186"/>
      <c r="IH109" s="186"/>
      <c r="II109" s="186"/>
      <c r="IJ109" s="186"/>
      <c r="IK109" s="186"/>
      <c r="IL109" s="186"/>
      <c r="IM109" s="186"/>
      <c r="IN109" s="186"/>
      <c r="IO109" s="186"/>
      <c r="IP109" s="186"/>
      <c r="IQ109" s="186"/>
    </row>
    <row r="110" spans="1:251" ht="21" customHeight="1">
      <c r="A110" s="190"/>
      <c r="B110" s="191"/>
      <c r="C110" s="151"/>
      <c r="D110" s="151"/>
      <c r="E110" s="151"/>
      <c r="F110" s="151"/>
      <c r="G110" s="151"/>
      <c r="H110" s="151"/>
      <c r="I110" s="151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6"/>
      <c r="BW110" s="186"/>
      <c r="BX110" s="186"/>
      <c r="BY110" s="186"/>
      <c r="BZ110" s="186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  <c r="CP110" s="186"/>
      <c r="CQ110" s="186"/>
      <c r="CR110" s="186"/>
      <c r="CS110" s="186"/>
      <c r="CT110" s="186"/>
      <c r="CU110" s="186"/>
      <c r="CV110" s="186"/>
      <c r="CW110" s="186"/>
      <c r="CX110" s="186"/>
      <c r="CY110" s="186"/>
      <c r="CZ110" s="186"/>
      <c r="DA110" s="186"/>
      <c r="DB110" s="186"/>
      <c r="DC110" s="186"/>
      <c r="DD110" s="186"/>
      <c r="DE110" s="186"/>
      <c r="DF110" s="186"/>
      <c r="DG110" s="186"/>
      <c r="DH110" s="186"/>
      <c r="DI110" s="186"/>
      <c r="DJ110" s="186"/>
      <c r="DK110" s="186"/>
      <c r="DL110" s="186"/>
      <c r="DM110" s="186"/>
      <c r="DN110" s="186"/>
      <c r="DO110" s="186"/>
      <c r="DP110" s="186"/>
      <c r="DQ110" s="186"/>
      <c r="DR110" s="186"/>
      <c r="DS110" s="186"/>
      <c r="DT110" s="186"/>
      <c r="DU110" s="186"/>
      <c r="DV110" s="186"/>
      <c r="DW110" s="186"/>
      <c r="DX110" s="186"/>
      <c r="DY110" s="186"/>
      <c r="DZ110" s="186"/>
      <c r="EA110" s="186"/>
      <c r="EB110" s="186"/>
      <c r="EC110" s="186"/>
      <c r="ED110" s="186"/>
      <c r="EE110" s="186"/>
      <c r="EF110" s="186"/>
      <c r="EG110" s="186"/>
      <c r="EH110" s="186"/>
      <c r="EI110" s="186"/>
      <c r="EJ110" s="186"/>
      <c r="EK110" s="186"/>
      <c r="EL110" s="186"/>
      <c r="EM110" s="186"/>
      <c r="EN110" s="186"/>
      <c r="EO110" s="186"/>
      <c r="EP110" s="186"/>
      <c r="EQ110" s="186"/>
      <c r="ER110" s="186"/>
      <c r="ES110" s="186"/>
      <c r="ET110" s="186"/>
      <c r="EU110" s="186"/>
      <c r="EV110" s="186"/>
      <c r="EW110" s="186"/>
      <c r="EX110" s="186"/>
      <c r="EY110" s="186"/>
      <c r="EZ110" s="186"/>
      <c r="FA110" s="186"/>
      <c r="FB110" s="186"/>
      <c r="FC110" s="186"/>
      <c r="FD110" s="186"/>
      <c r="FE110" s="186"/>
      <c r="FF110" s="186"/>
      <c r="FG110" s="186"/>
      <c r="FH110" s="186"/>
      <c r="FI110" s="186"/>
      <c r="FJ110" s="186"/>
      <c r="FK110" s="186"/>
      <c r="FL110" s="186"/>
      <c r="FM110" s="186"/>
      <c r="FN110" s="186"/>
      <c r="FO110" s="186"/>
      <c r="FP110" s="186"/>
      <c r="FQ110" s="186"/>
      <c r="FR110" s="186"/>
      <c r="FS110" s="186"/>
      <c r="FT110" s="186"/>
      <c r="FU110" s="186"/>
      <c r="FV110" s="186"/>
      <c r="FW110" s="186"/>
      <c r="FX110" s="186"/>
      <c r="FY110" s="186"/>
      <c r="FZ110" s="186"/>
      <c r="GA110" s="186"/>
      <c r="GB110" s="186"/>
      <c r="GC110" s="186"/>
      <c r="GD110" s="186"/>
      <c r="GE110" s="186"/>
      <c r="GF110" s="186"/>
      <c r="GG110" s="186"/>
      <c r="GH110" s="186"/>
      <c r="GI110" s="186"/>
      <c r="GJ110" s="186"/>
      <c r="GK110" s="186"/>
      <c r="GL110" s="186"/>
      <c r="GM110" s="186"/>
      <c r="GN110" s="186"/>
      <c r="GO110" s="186"/>
      <c r="GP110" s="186"/>
      <c r="GQ110" s="186"/>
      <c r="GR110" s="186"/>
      <c r="GS110" s="186"/>
      <c r="GT110" s="186"/>
      <c r="GU110" s="186"/>
      <c r="GV110" s="186"/>
      <c r="GW110" s="186"/>
      <c r="GX110" s="186"/>
      <c r="GY110" s="186"/>
      <c r="GZ110" s="186"/>
      <c r="HA110" s="186"/>
      <c r="HB110" s="186"/>
      <c r="HC110" s="186"/>
      <c r="HD110" s="186"/>
      <c r="HE110" s="186"/>
      <c r="HF110" s="186"/>
      <c r="HG110" s="186"/>
      <c r="HH110" s="186"/>
      <c r="HI110" s="186"/>
      <c r="HJ110" s="186"/>
      <c r="HK110" s="186"/>
      <c r="HL110" s="186"/>
      <c r="HM110" s="186"/>
      <c r="HN110" s="186"/>
      <c r="HO110" s="186"/>
      <c r="HP110" s="186"/>
      <c r="HQ110" s="186"/>
      <c r="HR110" s="186"/>
      <c r="HS110" s="186"/>
      <c r="HT110" s="186"/>
      <c r="HU110" s="186"/>
      <c r="HV110" s="186"/>
      <c r="HW110" s="186"/>
      <c r="HX110" s="186"/>
      <c r="HY110" s="186"/>
      <c r="HZ110" s="186"/>
      <c r="IA110" s="186"/>
      <c r="IB110" s="186"/>
      <c r="IC110" s="186"/>
      <c r="ID110" s="186"/>
      <c r="IE110" s="186"/>
      <c r="IF110" s="186"/>
      <c r="IG110" s="186"/>
      <c r="IH110" s="186"/>
      <c r="II110" s="186"/>
      <c r="IJ110" s="186"/>
      <c r="IK110" s="186"/>
      <c r="IL110" s="186"/>
      <c r="IM110" s="186"/>
      <c r="IN110" s="186"/>
      <c r="IO110" s="186"/>
      <c r="IP110" s="186"/>
      <c r="IQ110" s="186"/>
    </row>
    <row r="111" spans="1:251" ht="21" customHeight="1">
      <c r="A111" s="182" t="s">
        <v>67</v>
      </c>
      <c r="B111" s="123">
        <v>11</v>
      </c>
      <c r="C111" s="124">
        <v>1</v>
      </c>
      <c r="D111" s="125" t="s">
        <v>181</v>
      </c>
      <c r="E111" s="126"/>
      <c r="F111" s="127" t="s">
        <v>59</v>
      </c>
      <c r="G111" s="127"/>
      <c r="H111" s="128"/>
      <c r="I111" s="128"/>
      <c r="J111" s="187"/>
      <c r="K111" s="186"/>
      <c r="L111"/>
      <c r="M111"/>
      <c r="N111"/>
      <c r="O111"/>
      <c r="P111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  <c r="CP111" s="186"/>
      <c r="CQ111" s="186"/>
      <c r="CR111" s="186"/>
      <c r="CS111" s="186"/>
      <c r="CT111" s="186"/>
      <c r="CU111" s="186"/>
      <c r="CV111" s="186"/>
      <c r="CW111" s="186"/>
      <c r="CX111" s="186"/>
      <c r="CY111" s="186"/>
      <c r="CZ111" s="186"/>
      <c r="DA111" s="186"/>
      <c r="DB111" s="186"/>
      <c r="DC111" s="186"/>
      <c r="DD111" s="186"/>
      <c r="DE111" s="186"/>
      <c r="DF111" s="186"/>
      <c r="DG111" s="186"/>
      <c r="DH111" s="186"/>
      <c r="DI111" s="186"/>
      <c r="DJ111" s="186"/>
      <c r="DK111" s="186"/>
      <c r="DL111" s="186"/>
      <c r="DM111" s="186"/>
      <c r="DN111" s="186"/>
      <c r="DO111" s="186"/>
      <c r="DP111" s="186"/>
      <c r="DQ111" s="186"/>
      <c r="DR111" s="186"/>
      <c r="DS111" s="186"/>
      <c r="DT111" s="186"/>
      <c r="DU111" s="186"/>
      <c r="DV111" s="186"/>
      <c r="DW111" s="186"/>
      <c r="DX111" s="186"/>
      <c r="DY111" s="186"/>
      <c r="DZ111" s="186"/>
      <c r="EA111" s="186"/>
      <c r="EB111" s="186"/>
      <c r="EC111" s="186"/>
      <c r="ED111" s="186"/>
      <c r="EE111" s="186"/>
      <c r="EF111" s="186"/>
      <c r="EG111" s="186"/>
      <c r="EH111" s="186"/>
      <c r="EI111" s="186"/>
      <c r="EJ111" s="186"/>
      <c r="EK111" s="186"/>
      <c r="EL111" s="186"/>
      <c r="EM111" s="186"/>
      <c r="EN111" s="186"/>
      <c r="EO111" s="186"/>
      <c r="EP111" s="186"/>
      <c r="EQ111" s="186"/>
      <c r="ER111" s="186"/>
      <c r="ES111" s="186"/>
      <c r="ET111" s="186"/>
      <c r="EU111" s="186"/>
      <c r="EV111" s="186"/>
      <c r="EW111" s="186"/>
      <c r="EX111" s="186"/>
      <c r="EY111" s="186"/>
      <c r="EZ111" s="186"/>
      <c r="FA111" s="186"/>
      <c r="FB111" s="186"/>
      <c r="FC111" s="186"/>
      <c r="FD111" s="186"/>
      <c r="FE111" s="186"/>
      <c r="FF111" s="186"/>
      <c r="FG111" s="186"/>
      <c r="FH111" s="186"/>
      <c r="FI111" s="186"/>
      <c r="FJ111" s="186"/>
      <c r="FK111" s="186"/>
      <c r="FL111" s="186"/>
      <c r="FM111" s="186"/>
      <c r="FN111" s="186"/>
      <c r="FO111" s="186"/>
      <c r="FP111" s="186"/>
      <c r="FQ111" s="186"/>
      <c r="FR111" s="186"/>
      <c r="FS111" s="186"/>
      <c r="FT111" s="186"/>
      <c r="FU111" s="186"/>
      <c r="FV111" s="186"/>
      <c r="FW111" s="186"/>
      <c r="FX111" s="186"/>
      <c r="FY111" s="186"/>
      <c r="FZ111" s="186"/>
      <c r="GA111" s="186"/>
      <c r="GB111" s="186"/>
      <c r="GC111" s="186"/>
      <c r="GD111" s="186"/>
      <c r="GE111" s="186"/>
      <c r="GF111" s="186"/>
      <c r="GG111" s="186"/>
      <c r="GH111" s="186"/>
      <c r="GI111" s="186"/>
      <c r="GJ111" s="186"/>
      <c r="GK111" s="186"/>
      <c r="GL111" s="186"/>
      <c r="GM111" s="186"/>
      <c r="GN111" s="186"/>
      <c r="GO111" s="186"/>
      <c r="GP111" s="186"/>
      <c r="GQ111" s="186"/>
      <c r="GR111" s="186"/>
      <c r="GS111" s="186"/>
      <c r="GT111" s="186"/>
      <c r="GU111" s="186"/>
      <c r="GV111" s="186"/>
      <c r="GW111" s="186"/>
      <c r="GX111" s="186"/>
      <c r="GY111" s="186"/>
      <c r="GZ111" s="186"/>
      <c r="HA111" s="186"/>
      <c r="HB111" s="186"/>
      <c r="HC111" s="186"/>
      <c r="HD111" s="186"/>
      <c r="HE111" s="186"/>
      <c r="HF111" s="186"/>
      <c r="HG111" s="186"/>
      <c r="HH111" s="186"/>
      <c r="HI111" s="186"/>
      <c r="HJ111" s="186"/>
      <c r="HK111" s="186"/>
      <c r="HL111" s="186"/>
      <c r="HM111" s="186"/>
      <c r="HN111" s="186"/>
      <c r="HO111" s="186"/>
      <c r="HP111" s="186"/>
      <c r="HQ111" s="186"/>
      <c r="HR111" s="186"/>
      <c r="HS111" s="186"/>
      <c r="HT111" s="186"/>
      <c r="HU111" s="186"/>
      <c r="HV111" s="186"/>
      <c r="HW111" s="186"/>
      <c r="HX111" s="186"/>
      <c r="HY111" s="186"/>
      <c r="HZ111" s="186"/>
      <c r="IA111" s="186"/>
      <c r="IB111" s="186"/>
      <c r="IC111" s="186"/>
      <c r="ID111" s="186"/>
      <c r="IE111" s="186"/>
      <c r="IF111" s="186"/>
      <c r="IG111" s="186"/>
      <c r="IH111" s="186"/>
      <c r="II111" s="186"/>
      <c r="IJ111" s="186"/>
      <c r="IK111" s="186"/>
      <c r="IL111" s="186"/>
      <c r="IM111" s="186"/>
      <c r="IN111" s="186"/>
      <c r="IO111" s="186"/>
      <c r="IP111" s="186"/>
      <c r="IQ111" s="186"/>
    </row>
    <row r="112" spans="1:251" ht="21" customHeight="1">
      <c r="A112" s="132"/>
      <c r="B112" s="133"/>
      <c r="C112" s="124">
        <v>2</v>
      </c>
      <c r="D112" s="125" t="s">
        <v>181</v>
      </c>
      <c r="E112" s="126"/>
      <c r="F112" s="127" t="s">
        <v>59</v>
      </c>
      <c r="G112" s="127"/>
      <c r="H112" s="128"/>
      <c r="I112" s="128"/>
      <c r="J112" s="187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186"/>
      <c r="CY112" s="186"/>
      <c r="CZ112" s="186"/>
      <c r="DA112" s="186"/>
      <c r="DB112" s="186"/>
      <c r="DC112" s="186"/>
      <c r="DD112" s="186"/>
      <c r="DE112" s="186"/>
      <c r="DF112" s="186"/>
      <c r="DG112" s="186"/>
      <c r="DH112" s="186"/>
      <c r="DI112" s="186"/>
      <c r="DJ112" s="186"/>
      <c r="DK112" s="186"/>
      <c r="DL112" s="186"/>
      <c r="DM112" s="186"/>
      <c r="DN112" s="186"/>
      <c r="DO112" s="186"/>
      <c r="DP112" s="186"/>
      <c r="DQ112" s="186"/>
      <c r="DR112" s="186"/>
      <c r="DS112" s="186"/>
      <c r="DT112" s="186"/>
      <c r="DU112" s="186"/>
      <c r="DV112" s="186"/>
      <c r="DW112" s="186"/>
      <c r="DX112" s="186"/>
      <c r="DY112" s="186"/>
      <c r="DZ112" s="186"/>
      <c r="EA112" s="186"/>
      <c r="EB112" s="186"/>
      <c r="EC112" s="186"/>
      <c r="ED112" s="186"/>
      <c r="EE112" s="186"/>
      <c r="EF112" s="186"/>
      <c r="EG112" s="186"/>
      <c r="EH112" s="186"/>
      <c r="EI112" s="186"/>
      <c r="EJ112" s="186"/>
      <c r="EK112" s="186"/>
      <c r="EL112" s="186"/>
      <c r="EM112" s="186"/>
      <c r="EN112" s="186"/>
      <c r="EO112" s="186"/>
      <c r="EP112" s="186"/>
      <c r="EQ112" s="186"/>
      <c r="ER112" s="186"/>
      <c r="ES112" s="186"/>
      <c r="ET112" s="186"/>
      <c r="EU112" s="186"/>
      <c r="EV112" s="186"/>
      <c r="EW112" s="186"/>
      <c r="EX112" s="186"/>
      <c r="EY112" s="186"/>
      <c r="EZ112" s="186"/>
      <c r="FA112" s="186"/>
      <c r="FB112" s="186"/>
      <c r="FC112" s="186"/>
      <c r="FD112" s="186"/>
      <c r="FE112" s="186"/>
      <c r="FF112" s="186"/>
      <c r="FG112" s="186"/>
      <c r="FH112" s="186"/>
      <c r="FI112" s="186"/>
      <c r="FJ112" s="186"/>
      <c r="FK112" s="186"/>
      <c r="FL112" s="186"/>
      <c r="FM112" s="186"/>
      <c r="FN112" s="186"/>
      <c r="FO112" s="186"/>
      <c r="FP112" s="186"/>
      <c r="FQ112" s="186"/>
      <c r="FR112" s="186"/>
      <c r="FS112" s="186"/>
      <c r="FT112" s="186"/>
      <c r="FU112" s="186"/>
      <c r="FV112" s="186"/>
      <c r="FW112" s="186"/>
      <c r="FX112" s="186"/>
      <c r="FY112" s="186"/>
      <c r="FZ112" s="186"/>
      <c r="GA112" s="186"/>
      <c r="GB112" s="186"/>
      <c r="GC112" s="186"/>
      <c r="GD112" s="186"/>
      <c r="GE112" s="186"/>
      <c r="GF112" s="186"/>
      <c r="GG112" s="186"/>
      <c r="GH112" s="186"/>
      <c r="GI112" s="186"/>
      <c r="GJ112" s="186"/>
      <c r="GK112" s="186"/>
      <c r="GL112" s="186"/>
      <c r="GM112" s="186"/>
      <c r="GN112" s="186"/>
      <c r="GO112" s="186"/>
      <c r="GP112" s="186"/>
      <c r="GQ112" s="186"/>
      <c r="GR112" s="186"/>
      <c r="GS112" s="186"/>
      <c r="GT112" s="186"/>
      <c r="GU112" s="186"/>
      <c r="GV112" s="186"/>
      <c r="GW112" s="186"/>
      <c r="GX112" s="186"/>
      <c r="GY112" s="186"/>
      <c r="GZ112" s="186"/>
      <c r="HA112" s="186"/>
      <c r="HB112" s="186"/>
      <c r="HC112" s="186"/>
      <c r="HD112" s="186"/>
      <c r="HE112" s="186"/>
      <c r="HF112" s="186"/>
      <c r="HG112" s="186"/>
      <c r="HH112" s="186"/>
      <c r="HI112" s="186"/>
      <c r="HJ112" s="186"/>
      <c r="HK112" s="186"/>
      <c r="HL112" s="186"/>
      <c r="HM112" s="186"/>
      <c r="HN112" s="186"/>
      <c r="HO112" s="186"/>
      <c r="HP112" s="186"/>
      <c r="HQ112" s="186"/>
      <c r="HR112" s="186"/>
      <c r="HS112" s="186"/>
      <c r="HT112" s="186"/>
      <c r="HU112" s="186"/>
      <c r="HV112" s="186"/>
      <c r="HW112" s="186"/>
      <c r="HX112" s="186"/>
      <c r="HY112" s="186"/>
      <c r="HZ112" s="186"/>
      <c r="IA112" s="186"/>
      <c r="IB112" s="186"/>
      <c r="IC112" s="186"/>
      <c r="ID112" s="186"/>
      <c r="IE112" s="186"/>
      <c r="IF112" s="186"/>
      <c r="IG112" s="186"/>
      <c r="IH112" s="186"/>
      <c r="II112" s="186"/>
      <c r="IJ112" s="186"/>
      <c r="IK112" s="186"/>
      <c r="IL112" s="186"/>
      <c r="IM112" s="186"/>
      <c r="IN112" s="186"/>
      <c r="IO112" s="186"/>
      <c r="IP112" s="186"/>
      <c r="IQ112" s="186"/>
    </row>
    <row r="113" spans="1:251" ht="21" customHeight="1">
      <c r="A113" s="132"/>
      <c r="B113" s="133"/>
      <c r="C113" s="124">
        <v>3</v>
      </c>
      <c r="D113" s="125" t="s">
        <v>181</v>
      </c>
      <c r="E113" s="126"/>
      <c r="F113" s="127" t="s">
        <v>59</v>
      </c>
      <c r="G113" s="127"/>
      <c r="H113" s="128"/>
      <c r="I113" s="128"/>
      <c r="J113" s="187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  <c r="CW113" s="186"/>
      <c r="CX113" s="186"/>
      <c r="CY113" s="186"/>
      <c r="CZ113" s="186"/>
      <c r="DA113" s="186"/>
      <c r="DB113" s="186"/>
      <c r="DC113" s="186"/>
      <c r="DD113" s="186"/>
      <c r="DE113" s="186"/>
      <c r="DF113" s="186"/>
      <c r="DG113" s="186"/>
      <c r="DH113" s="186"/>
      <c r="DI113" s="186"/>
      <c r="DJ113" s="186"/>
      <c r="DK113" s="186"/>
      <c r="DL113" s="186"/>
      <c r="DM113" s="186"/>
      <c r="DN113" s="186"/>
      <c r="DO113" s="186"/>
      <c r="DP113" s="186"/>
      <c r="DQ113" s="186"/>
      <c r="DR113" s="186"/>
      <c r="DS113" s="186"/>
      <c r="DT113" s="186"/>
      <c r="DU113" s="186"/>
      <c r="DV113" s="186"/>
      <c r="DW113" s="186"/>
      <c r="DX113" s="186"/>
      <c r="DY113" s="186"/>
      <c r="DZ113" s="186"/>
      <c r="EA113" s="186"/>
      <c r="EB113" s="186"/>
      <c r="EC113" s="186"/>
      <c r="ED113" s="186"/>
      <c r="EE113" s="186"/>
      <c r="EF113" s="186"/>
      <c r="EG113" s="186"/>
      <c r="EH113" s="186"/>
      <c r="EI113" s="186"/>
      <c r="EJ113" s="186"/>
      <c r="EK113" s="186"/>
      <c r="EL113" s="186"/>
      <c r="EM113" s="186"/>
      <c r="EN113" s="186"/>
      <c r="EO113" s="186"/>
      <c r="EP113" s="186"/>
      <c r="EQ113" s="186"/>
      <c r="ER113" s="186"/>
      <c r="ES113" s="186"/>
      <c r="ET113" s="186"/>
      <c r="EU113" s="186"/>
      <c r="EV113" s="186"/>
      <c r="EW113" s="186"/>
      <c r="EX113" s="186"/>
      <c r="EY113" s="186"/>
      <c r="EZ113" s="186"/>
      <c r="FA113" s="186"/>
      <c r="FB113" s="186"/>
      <c r="FC113" s="186"/>
      <c r="FD113" s="186"/>
      <c r="FE113" s="186"/>
      <c r="FF113" s="186"/>
      <c r="FG113" s="186"/>
      <c r="FH113" s="186"/>
      <c r="FI113" s="186"/>
      <c r="FJ113" s="186"/>
      <c r="FK113" s="186"/>
      <c r="FL113" s="186"/>
      <c r="FM113" s="186"/>
      <c r="FN113" s="186"/>
      <c r="FO113" s="186"/>
      <c r="FP113" s="186"/>
      <c r="FQ113" s="186"/>
      <c r="FR113" s="186"/>
      <c r="FS113" s="186"/>
      <c r="FT113" s="186"/>
      <c r="FU113" s="186"/>
      <c r="FV113" s="186"/>
      <c r="FW113" s="186"/>
      <c r="FX113" s="186"/>
      <c r="FY113" s="186"/>
      <c r="FZ113" s="186"/>
      <c r="GA113" s="186"/>
      <c r="GB113" s="186"/>
      <c r="GC113" s="186"/>
      <c r="GD113" s="186"/>
      <c r="GE113" s="186"/>
      <c r="GF113" s="186"/>
      <c r="GG113" s="186"/>
      <c r="GH113" s="186"/>
      <c r="GI113" s="186"/>
      <c r="GJ113" s="186"/>
      <c r="GK113" s="186"/>
      <c r="GL113" s="186"/>
      <c r="GM113" s="186"/>
      <c r="GN113" s="186"/>
      <c r="GO113" s="186"/>
      <c r="GP113" s="186"/>
      <c r="GQ113" s="186"/>
      <c r="GR113" s="186"/>
      <c r="GS113" s="186"/>
      <c r="GT113" s="186"/>
      <c r="GU113" s="186"/>
      <c r="GV113" s="186"/>
      <c r="GW113" s="186"/>
      <c r="GX113" s="186"/>
      <c r="GY113" s="186"/>
      <c r="GZ113" s="186"/>
      <c r="HA113" s="186"/>
      <c r="HB113" s="186"/>
      <c r="HC113" s="186"/>
      <c r="HD113" s="186"/>
      <c r="HE113" s="186"/>
      <c r="HF113" s="186"/>
      <c r="HG113" s="186"/>
      <c r="HH113" s="186"/>
      <c r="HI113" s="186"/>
      <c r="HJ113" s="186"/>
      <c r="HK113" s="186"/>
      <c r="HL113" s="186"/>
      <c r="HM113" s="186"/>
      <c r="HN113" s="186"/>
      <c r="HO113" s="186"/>
      <c r="HP113" s="186"/>
      <c r="HQ113" s="186"/>
      <c r="HR113" s="186"/>
      <c r="HS113" s="186"/>
      <c r="HT113" s="186"/>
      <c r="HU113" s="186"/>
      <c r="HV113" s="186"/>
      <c r="HW113" s="186"/>
      <c r="HX113" s="186"/>
      <c r="HY113" s="186"/>
      <c r="HZ113" s="186"/>
      <c r="IA113" s="186"/>
      <c r="IB113" s="186"/>
      <c r="IC113" s="186"/>
      <c r="ID113" s="186"/>
      <c r="IE113" s="186"/>
      <c r="IF113" s="186"/>
      <c r="IG113" s="186"/>
      <c r="IH113" s="186"/>
      <c r="II113" s="186"/>
      <c r="IJ113" s="186"/>
      <c r="IK113" s="186"/>
      <c r="IL113" s="186"/>
      <c r="IM113" s="186"/>
      <c r="IN113" s="186"/>
      <c r="IO113" s="186"/>
      <c r="IP113" s="186"/>
      <c r="IQ113" s="186"/>
    </row>
    <row r="114" spans="1:251" ht="21" customHeight="1">
      <c r="A114" s="132"/>
      <c r="B114" s="133"/>
      <c r="C114" s="124">
        <v>4</v>
      </c>
      <c r="D114" s="125" t="s">
        <v>181</v>
      </c>
      <c r="E114" s="126"/>
      <c r="F114" s="127" t="s">
        <v>59</v>
      </c>
      <c r="G114" s="127"/>
      <c r="H114" s="128"/>
      <c r="I114" s="128"/>
      <c r="J114" s="187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  <c r="CW114" s="186"/>
      <c r="CX114" s="186"/>
      <c r="CY114" s="186"/>
      <c r="CZ114" s="186"/>
      <c r="DA114" s="186"/>
      <c r="DB114" s="186"/>
      <c r="DC114" s="186"/>
      <c r="DD114" s="186"/>
      <c r="DE114" s="186"/>
      <c r="DF114" s="186"/>
      <c r="DG114" s="186"/>
      <c r="DH114" s="186"/>
      <c r="DI114" s="186"/>
      <c r="DJ114" s="186"/>
      <c r="DK114" s="186"/>
      <c r="DL114" s="186"/>
      <c r="DM114" s="186"/>
      <c r="DN114" s="186"/>
      <c r="DO114" s="186"/>
      <c r="DP114" s="186"/>
      <c r="DQ114" s="186"/>
      <c r="DR114" s="186"/>
      <c r="DS114" s="186"/>
      <c r="DT114" s="186"/>
      <c r="DU114" s="186"/>
      <c r="DV114" s="186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186"/>
      <c r="EL114" s="186"/>
      <c r="EM114" s="186"/>
      <c r="EN114" s="186"/>
      <c r="EO114" s="186"/>
      <c r="EP114" s="186"/>
      <c r="EQ114" s="186"/>
      <c r="ER114" s="186"/>
      <c r="ES114" s="186"/>
      <c r="ET114" s="186"/>
      <c r="EU114" s="186"/>
      <c r="EV114" s="186"/>
      <c r="EW114" s="186"/>
      <c r="EX114" s="186"/>
      <c r="EY114" s="186"/>
      <c r="EZ114" s="186"/>
      <c r="FA114" s="186"/>
      <c r="FB114" s="186"/>
      <c r="FC114" s="186"/>
      <c r="FD114" s="186"/>
      <c r="FE114" s="186"/>
      <c r="FF114" s="186"/>
      <c r="FG114" s="186"/>
      <c r="FH114" s="186"/>
      <c r="FI114" s="186"/>
      <c r="FJ114" s="186"/>
      <c r="FK114" s="186"/>
      <c r="FL114" s="186"/>
      <c r="FM114" s="186"/>
      <c r="FN114" s="186"/>
      <c r="FO114" s="186"/>
      <c r="FP114" s="186"/>
      <c r="FQ114" s="186"/>
      <c r="FR114" s="186"/>
      <c r="FS114" s="186"/>
      <c r="FT114" s="186"/>
      <c r="FU114" s="186"/>
      <c r="FV114" s="186"/>
      <c r="FW114" s="186"/>
      <c r="FX114" s="186"/>
      <c r="FY114" s="186"/>
      <c r="FZ114" s="186"/>
      <c r="GA114" s="186"/>
      <c r="GB114" s="186"/>
      <c r="GC114" s="186"/>
      <c r="GD114" s="186"/>
      <c r="GE114" s="186"/>
      <c r="GF114" s="186"/>
      <c r="GG114" s="186"/>
      <c r="GH114" s="186"/>
      <c r="GI114" s="186"/>
      <c r="GJ114" s="186"/>
      <c r="GK114" s="186"/>
      <c r="GL114" s="186"/>
      <c r="GM114" s="186"/>
      <c r="GN114" s="186"/>
      <c r="GO114" s="186"/>
      <c r="GP114" s="186"/>
      <c r="GQ114" s="186"/>
      <c r="GR114" s="186"/>
      <c r="GS114" s="186"/>
      <c r="GT114" s="186"/>
      <c r="GU114" s="186"/>
      <c r="GV114" s="186"/>
      <c r="GW114" s="186"/>
      <c r="GX114" s="186"/>
      <c r="GY114" s="186"/>
      <c r="GZ114" s="186"/>
      <c r="HA114" s="186"/>
      <c r="HB114" s="186"/>
      <c r="HC114" s="186"/>
      <c r="HD114" s="186"/>
      <c r="HE114" s="186"/>
      <c r="HF114" s="186"/>
      <c r="HG114" s="186"/>
      <c r="HH114" s="186"/>
      <c r="HI114" s="186"/>
      <c r="HJ114" s="186"/>
      <c r="HK114" s="186"/>
      <c r="HL114" s="186"/>
      <c r="HM114" s="186"/>
      <c r="HN114" s="186"/>
      <c r="HO114" s="186"/>
      <c r="HP114" s="186"/>
      <c r="HQ114" s="186"/>
      <c r="HR114" s="186"/>
      <c r="HS114" s="186"/>
      <c r="HT114" s="186"/>
      <c r="HU114" s="186"/>
      <c r="HV114" s="186"/>
      <c r="HW114" s="186"/>
      <c r="HX114" s="186"/>
      <c r="HY114" s="186"/>
      <c r="HZ114" s="186"/>
      <c r="IA114" s="186"/>
      <c r="IB114" s="186"/>
      <c r="IC114" s="186"/>
      <c r="ID114" s="186"/>
      <c r="IE114" s="186"/>
      <c r="IF114" s="186"/>
      <c r="IG114" s="186"/>
      <c r="IH114" s="186"/>
      <c r="II114" s="186"/>
      <c r="IJ114" s="186"/>
      <c r="IK114" s="186"/>
      <c r="IL114" s="186"/>
      <c r="IM114" s="186"/>
      <c r="IN114" s="186"/>
      <c r="IO114" s="186"/>
      <c r="IP114" s="186"/>
      <c r="IQ114" s="186"/>
    </row>
    <row r="115" spans="1:251" ht="21" customHeight="1">
      <c r="A115" s="134"/>
      <c r="B115" s="135"/>
      <c r="C115" s="136">
        <v>5</v>
      </c>
      <c r="D115" s="137" t="s">
        <v>0</v>
      </c>
      <c r="E115" s="138"/>
      <c r="F115" s="139" t="s">
        <v>59</v>
      </c>
      <c r="G115" s="139"/>
      <c r="H115" s="140"/>
      <c r="I115" s="140"/>
      <c r="J115" s="187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186"/>
      <c r="DK115" s="186"/>
      <c r="DL115" s="186"/>
      <c r="DM115" s="186"/>
      <c r="DN115" s="186"/>
      <c r="DO115" s="186"/>
      <c r="DP115" s="186"/>
      <c r="DQ115" s="186"/>
      <c r="DR115" s="186"/>
      <c r="DS115" s="186"/>
      <c r="DT115" s="186"/>
      <c r="DU115" s="186"/>
      <c r="DV115" s="186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186"/>
      <c r="EG115" s="186"/>
      <c r="EH115" s="186"/>
      <c r="EI115" s="186"/>
      <c r="EJ115" s="186"/>
      <c r="EK115" s="186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186"/>
      <c r="EZ115" s="186"/>
      <c r="FA115" s="186"/>
      <c r="FB115" s="186"/>
      <c r="FC115" s="186"/>
      <c r="FD115" s="186"/>
      <c r="FE115" s="186"/>
      <c r="FF115" s="186"/>
      <c r="FG115" s="186"/>
      <c r="FH115" s="186"/>
      <c r="FI115" s="186"/>
      <c r="FJ115" s="186"/>
      <c r="FK115" s="186"/>
      <c r="FL115" s="186"/>
      <c r="FM115" s="186"/>
      <c r="FN115" s="186"/>
      <c r="FO115" s="186"/>
      <c r="FP115" s="186"/>
      <c r="FQ115" s="186"/>
      <c r="FR115" s="186"/>
      <c r="FS115" s="186"/>
      <c r="FT115" s="186"/>
      <c r="FU115" s="186"/>
      <c r="FV115" s="186"/>
      <c r="FW115" s="186"/>
      <c r="FX115" s="186"/>
      <c r="FY115" s="186"/>
      <c r="FZ115" s="186"/>
      <c r="GA115" s="186"/>
      <c r="GB115" s="186"/>
      <c r="GC115" s="186"/>
      <c r="GD115" s="186"/>
      <c r="GE115" s="186"/>
      <c r="GF115" s="186"/>
      <c r="GG115" s="186"/>
      <c r="GH115" s="186"/>
      <c r="GI115" s="186"/>
      <c r="GJ115" s="186"/>
      <c r="GK115" s="186"/>
      <c r="GL115" s="186"/>
      <c r="GM115" s="186"/>
      <c r="GN115" s="186"/>
      <c r="GO115" s="186"/>
      <c r="GP115" s="186"/>
      <c r="GQ115" s="186"/>
      <c r="GR115" s="186"/>
      <c r="GS115" s="186"/>
      <c r="GT115" s="186"/>
      <c r="GU115" s="186"/>
      <c r="GV115" s="186"/>
      <c r="GW115" s="186"/>
      <c r="GX115" s="186"/>
      <c r="GY115" s="186"/>
      <c r="GZ115" s="186"/>
      <c r="HA115" s="186"/>
      <c r="HB115" s="186"/>
      <c r="HC115" s="186"/>
      <c r="HD115" s="186"/>
      <c r="HE115" s="186"/>
      <c r="HF115" s="186"/>
      <c r="HG115" s="186"/>
      <c r="HH115" s="186"/>
      <c r="HI115" s="186"/>
      <c r="HJ115" s="186"/>
      <c r="HK115" s="186"/>
      <c r="HL115" s="186"/>
      <c r="HM115" s="186"/>
      <c r="HN115" s="186"/>
      <c r="HO115" s="186"/>
      <c r="HP115" s="186"/>
      <c r="HQ115" s="186"/>
      <c r="HR115" s="186"/>
      <c r="HS115" s="186"/>
      <c r="HT115" s="186"/>
      <c r="HU115" s="186"/>
      <c r="HV115" s="186"/>
      <c r="HW115" s="186"/>
      <c r="HX115" s="186"/>
      <c r="HY115" s="186"/>
      <c r="HZ115" s="186"/>
      <c r="IA115" s="186"/>
      <c r="IB115" s="186"/>
      <c r="IC115" s="186"/>
      <c r="ID115" s="186"/>
      <c r="IE115" s="186"/>
      <c r="IF115" s="186"/>
      <c r="IG115" s="186"/>
      <c r="IH115" s="186"/>
      <c r="II115" s="186"/>
      <c r="IJ115" s="186"/>
      <c r="IK115" s="186"/>
      <c r="IL115" s="186"/>
      <c r="IM115" s="186"/>
      <c r="IN115" s="186"/>
      <c r="IO115" s="186"/>
      <c r="IP115" s="186"/>
      <c r="IQ115" s="186"/>
    </row>
    <row r="116" spans="1:251" ht="21" customHeight="1">
      <c r="A116" s="134"/>
      <c r="B116" s="135"/>
      <c r="C116" s="136">
        <v>6</v>
      </c>
      <c r="D116" s="137" t="s">
        <v>0</v>
      </c>
      <c r="E116" s="138"/>
      <c r="F116" s="139" t="s">
        <v>59</v>
      </c>
      <c r="G116" s="139"/>
      <c r="H116" s="140"/>
      <c r="I116" s="140"/>
      <c r="J116" s="187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6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186"/>
      <c r="CO116" s="186"/>
      <c r="CP116" s="186"/>
      <c r="CQ116" s="186"/>
      <c r="CR116" s="186"/>
      <c r="CS116" s="186"/>
      <c r="CT116" s="186"/>
      <c r="CU116" s="186"/>
      <c r="CV116" s="186"/>
      <c r="CW116" s="186"/>
      <c r="CX116" s="186"/>
      <c r="CY116" s="186"/>
      <c r="CZ116" s="186"/>
      <c r="DA116" s="186"/>
      <c r="DB116" s="186"/>
      <c r="DC116" s="186"/>
      <c r="DD116" s="186"/>
      <c r="DE116" s="186"/>
      <c r="DF116" s="186"/>
      <c r="DG116" s="186"/>
      <c r="DH116" s="186"/>
      <c r="DI116" s="186"/>
      <c r="DJ116" s="186"/>
      <c r="DK116" s="186"/>
      <c r="DL116" s="186"/>
      <c r="DM116" s="186"/>
      <c r="DN116" s="186"/>
      <c r="DO116" s="186"/>
      <c r="DP116" s="186"/>
      <c r="DQ116" s="186"/>
      <c r="DR116" s="186"/>
      <c r="DS116" s="186"/>
      <c r="DT116" s="186"/>
      <c r="DU116" s="186"/>
      <c r="DV116" s="186"/>
      <c r="DW116" s="186"/>
      <c r="DX116" s="186"/>
      <c r="DY116" s="186"/>
      <c r="DZ116" s="186"/>
      <c r="EA116" s="186"/>
      <c r="EB116" s="186"/>
      <c r="EC116" s="186"/>
      <c r="ED116" s="186"/>
      <c r="EE116" s="186"/>
      <c r="EF116" s="186"/>
      <c r="EG116" s="186"/>
      <c r="EH116" s="186"/>
      <c r="EI116" s="186"/>
      <c r="EJ116" s="186"/>
      <c r="EK116" s="186"/>
      <c r="EL116" s="186"/>
      <c r="EM116" s="186"/>
      <c r="EN116" s="186"/>
      <c r="EO116" s="186"/>
      <c r="EP116" s="186"/>
      <c r="EQ116" s="186"/>
      <c r="ER116" s="186"/>
      <c r="ES116" s="186"/>
      <c r="ET116" s="186"/>
      <c r="EU116" s="186"/>
      <c r="EV116" s="186"/>
      <c r="EW116" s="186"/>
      <c r="EX116" s="186"/>
      <c r="EY116" s="186"/>
      <c r="EZ116" s="186"/>
      <c r="FA116" s="186"/>
      <c r="FB116" s="186"/>
      <c r="FC116" s="186"/>
      <c r="FD116" s="186"/>
      <c r="FE116" s="186"/>
      <c r="FF116" s="186"/>
      <c r="FG116" s="186"/>
      <c r="FH116" s="186"/>
      <c r="FI116" s="186"/>
      <c r="FJ116" s="186"/>
      <c r="FK116" s="186"/>
      <c r="FL116" s="186"/>
      <c r="FM116" s="186"/>
      <c r="FN116" s="186"/>
      <c r="FO116" s="186"/>
      <c r="FP116" s="186"/>
      <c r="FQ116" s="186"/>
      <c r="FR116" s="186"/>
      <c r="FS116" s="186"/>
      <c r="FT116" s="186"/>
      <c r="FU116" s="186"/>
      <c r="FV116" s="186"/>
      <c r="FW116" s="186"/>
      <c r="FX116" s="186"/>
      <c r="FY116" s="186"/>
      <c r="FZ116" s="186"/>
      <c r="GA116" s="186"/>
      <c r="GB116" s="186"/>
      <c r="GC116" s="186"/>
      <c r="GD116" s="186"/>
      <c r="GE116" s="186"/>
      <c r="GF116" s="186"/>
      <c r="GG116" s="186"/>
      <c r="GH116" s="186"/>
      <c r="GI116" s="186"/>
      <c r="GJ116" s="186"/>
      <c r="GK116" s="186"/>
      <c r="GL116" s="186"/>
      <c r="GM116" s="186"/>
      <c r="GN116" s="186"/>
      <c r="GO116" s="186"/>
      <c r="GP116" s="186"/>
      <c r="GQ116" s="186"/>
      <c r="GR116" s="186"/>
      <c r="GS116" s="186"/>
      <c r="GT116" s="186"/>
      <c r="GU116" s="186"/>
      <c r="GV116" s="186"/>
      <c r="GW116" s="186"/>
      <c r="GX116" s="186"/>
      <c r="GY116" s="186"/>
      <c r="GZ116" s="186"/>
      <c r="HA116" s="186"/>
      <c r="HB116" s="186"/>
      <c r="HC116" s="186"/>
      <c r="HD116" s="186"/>
      <c r="HE116" s="186"/>
      <c r="HF116" s="186"/>
      <c r="HG116" s="186"/>
      <c r="HH116" s="186"/>
      <c r="HI116" s="186"/>
      <c r="HJ116" s="186"/>
      <c r="HK116" s="186"/>
      <c r="HL116" s="186"/>
      <c r="HM116" s="186"/>
      <c r="HN116" s="186"/>
      <c r="HO116" s="186"/>
      <c r="HP116" s="186"/>
      <c r="HQ116" s="186"/>
      <c r="HR116" s="186"/>
      <c r="HS116" s="186"/>
      <c r="HT116" s="186"/>
      <c r="HU116" s="186"/>
      <c r="HV116" s="186"/>
      <c r="HW116" s="186"/>
      <c r="HX116" s="186"/>
      <c r="HY116" s="186"/>
      <c r="HZ116" s="186"/>
      <c r="IA116" s="186"/>
      <c r="IB116" s="186"/>
      <c r="IC116" s="186"/>
      <c r="ID116" s="186"/>
      <c r="IE116" s="186"/>
      <c r="IF116" s="186"/>
      <c r="IG116" s="186"/>
      <c r="IH116" s="186"/>
      <c r="II116" s="186"/>
      <c r="IJ116" s="186"/>
      <c r="IK116" s="186"/>
      <c r="IL116" s="186"/>
      <c r="IM116" s="186"/>
      <c r="IN116" s="186"/>
      <c r="IO116" s="186"/>
      <c r="IP116" s="186"/>
      <c r="IQ116" s="186"/>
    </row>
    <row r="117" spans="1:251" ht="21" customHeight="1">
      <c r="A117" s="191"/>
      <c r="B117" s="135"/>
      <c r="C117" s="136">
        <v>7</v>
      </c>
      <c r="D117" s="137" t="s">
        <v>0</v>
      </c>
      <c r="E117" s="138"/>
      <c r="F117" s="139" t="s">
        <v>59</v>
      </c>
      <c r="G117" s="139"/>
      <c r="H117" s="140"/>
      <c r="I117" s="140"/>
      <c r="J117" s="187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186"/>
      <c r="CG117" s="186"/>
      <c r="CH117" s="186"/>
      <c r="CI117" s="186"/>
      <c r="CJ117" s="186"/>
      <c r="CK117" s="186"/>
      <c r="CL117" s="186"/>
      <c r="CM117" s="186"/>
      <c r="CN117" s="186"/>
      <c r="CO117" s="186"/>
      <c r="CP117" s="186"/>
      <c r="CQ117" s="186"/>
      <c r="CR117" s="186"/>
      <c r="CS117" s="186"/>
      <c r="CT117" s="186"/>
      <c r="CU117" s="186"/>
      <c r="CV117" s="186"/>
      <c r="CW117" s="186"/>
      <c r="CX117" s="186"/>
      <c r="CY117" s="186"/>
      <c r="CZ117" s="186"/>
      <c r="DA117" s="186"/>
      <c r="DB117" s="186"/>
      <c r="DC117" s="186"/>
      <c r="DD117" s="186"/>
      <c r="DE117" s="186"/>
      <c r="DF117" s="186"/>
      <c r="DG117" s="186"/>
      <c r="DH117" s="186"/>
      <c r="DI117" s="186"/>
      <c r="DJ117" s="186"/>
      <c r="DK117" s="186"/>
      <c r="DL117" s="186"/>
      <c r="DM117" s="186"/>
      <c r="DN117" s="186"/>
      <c r="DO117" s="186"/>
      <c r="DP117" s="186"/>
      <c r="DQ117" s="186"/>
      <c r="DR117" s="186"/>
      <c r="DS117" s="186"/>
      <c r="DT117" s="186"/>
      <c r="DU117" s="186"/>
      <c r="DV117" s="186"/>
      <c r="DW117" s="186"/>
      <c r="DX117" s="186"/>
      <c r="DY117" s="186"/>
      <c r="DZ117" s="186"/>
      <c r="EA117" s="186"/>
      <c r="EB117" s="186"/>
      <c r="EC117" s="186"/>
      <c r="ED117" s="186"/>
      <c r="EE117" s="186"/>
      <c r="EF117" s="186"/>
      <c r="EG117" s="186"/>
      <c r="EH117" s="186"/>
      <c r="EI117" s="186"/>
      <c r="EJ117" s="186"/>
      <c r="EK117" s="186"/>
      <c r="EL117" s="186"/>
      <c r="EM117" s="186"/>
      <c r="EN117" s="186"/>
      <c r="EO117" s="186"/>
      <c r="EP117" s="186"/>
      <c r="EQ117" s="186"/>
      <c r="ER117" s="186"/>
      <c r="ES117" s="186"/>
      <c r="ET117" s="186"/>
      <c r="EU117" s="186"/>
      <c r="EV117" s="186"/>
      <c r="EW117" s="186"/>
      <c r="EX117" s="186"/>
      <c r="EY117" s="186"/>
      <c r="EZ117" s="186"/>
      <c r="FA117" s="186"/>
      <c r="FB117" s="186"/>
      <c r="FC117" s="186"/>
      <c r="FD117" s="186"/>
      <c r="FE117" s="186"/>
      <c r="FF117" s="186"/>
      <c r="FG117" s="186"/>
      <c r="FH117" s="186"/>
      <c r="FI117" s="186"/>
      <c r="FJ117" s="186"/>
      <c r="FK117" s="186"/>
      <c r="FL117" s="186"/>
      <c r="FM117" s="186"/>
      <c r="FN117" s="186"/>
      <c r="FO117" s="186"/>
      <c r="FP117" s="186"/>
      <c r="FQ117" s="186"/>
      <c r="FR117" s="186"/>
      <c r="FS117" s="186"/>
      <c r="FT117" s="186"/>
      <c r="FU117" s="186"/>
      <c r="FV117" s="186"/>
      <c r="FW117" s="186"/>
      <c r="FX117" s="186"/>
      <c r="FY117" s="186"/>
      <c r="FZ117" s="186"/>
      <c r="GA117" s="186"/>
      <c r="GB117" s="186"/>
      <c r="GC117" s="186"/>
      <c r="GD117" s="186"/>
      <c r="GE117" s="186"/>
      <c r="GF117" s="186"/>
      <c r="GG117" s="186"/>
      <c r="GH117" s="186"/>
      <c r="GI117" s="186"/>
      <c r="GJ117" s="186"/>
      <c r="GK117" s="186"/>
      <c r="GL117" s="186"/>
      <c r="GM117" s="186"/>
      <c r="GN117" s="186"/>
      <c r="GO117" s="186"/>
      <c r="GP117" s="186"/>
      <c r="GQ117" s="186"/>
      <c r="GR117" s="186"/>
      <c r="GS117" s="186"/>
      <c r="GT117" s="186"/>
      <c r="GU117" s="186"/>
      <c r="GV117" s="186"/>
      <c r="GW117" s="186"/>
      <c r="GX117" s="186"/>
      <c r="GY117" s="186"/>
      <c r="GZ117" s="186"/>
      <c r="HA117" s="186"/>
      <c r="HB117" s="186"/>
      <c r="HC117" s="186"/>
      <c r="HD117" s="186"/>
      <c r="HE117" s="186"/>
      <c r="HF117" s="186"/>
      <c r="HG117" s="186"/>
      <c r="HH117" s="186"/>
      <c r="HI117" s="186"/>
      <c r="HJ117" s="186"/>
      <c r="HK117" s="186"/>
      <c r="HL117" s="186"/>
      <c r="HM117" s="186"/>
      <c r="HN117" s="186"/>
      <c r="HO117" s="186"/>
      <c r="HP117" s="186"/>
      <c r="HQ117" s="186"/>
      <c r="HR117" s="186"/>
      <c r="HS117" s="186"/>
      <c r="HT117" s="186"/>
      <c r="HU117" s="186"/>
      <c r="HV117" s="186"/>
      <c r="HW117" s="186"/>
      <c r="HX117" s="186"/>
      <c r="HY117" s="186"/>
      <c r="HZ117" s="186"/>
      <c r="IA117" s="186"/>
      <c r="IB117" s="186"/>
      <c r="IC117" s="186"/>
      <c r="ID117" s="186"/>
      <c r="IE117" s="186"/>
      <c r="IF117" s="186"/>
      <c r="IG117" s="186"/>
      <c r="IH117" s="186"/>
      <c r="II117" s="186"/>
      <c r="IJ117" s="186"/>
      <c r="IK117" s="186"/>
      <c r="IL117" s="186"/>
      <c r="IM117" s="186"/>
      <c r="IN117" s="186"/>
      <c r="IO117" s="186"/>
      <c r="IP117" s="186"/>
      <c r="IQ117" s="186"/>
    </row>
    <row r="118" spans="1:251" ht="21" customHeight="1">
      <c r="A118" s="199"/>
      <c r="B118" s="135"/>
      <c r="C118" s="136">
        <v>8</v>
      </c>
      <c r="D118" s="137" t="s">
        <v>0</v>
      </c>
      <c r="E118" s="138"/>
      <c r="F118" s="139" t="s">
        <v>59</v>
      </c>
      <c r="G118" s="139"/>
      <c r="H118" s="140"/>
      <c r="I118" s="140"/>
      <c r="J118" s="187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186"/>
      <c r="CV118" s="186"/>
      <c r="CW118" s="186"/>
      <c r="CX118" s="186"/>
      <c r="CY118" s="186"/>
      <c r="CZ118" s="186"/>
      <c r="DA118" s="186"/>
      <c r="DB118" s="186"/>
      <c r="DC118" s="186"/>
      <c r="DD118" s="186"/>
      <c r="DE118" s="186"/>
      <c r="DF118" s="186"/>
      <c r="DG118" s="186"/>
      <c r="DH118" s="186"/>
      <c r="DI118" s="186"/>
      <c r="DJ118" s="186"/>
      <c r="DK118" s="186"/>
      <c r="DL118" s="186"/>
      <c r="DM118" s="186"/>
      <c r="DN118" s="186"/>
      <c r="DO118" s="186"/>
      <c r="DP118" s="186"/>
      <c r="DQ118" s="186"/>
      <c r="DR118" s="186"/>
      <c r="DS118" s="186"/>
      <c r="DT118" s="186"/>
      <c r="DU118" s="186"/>
      <c r="DV118" s="186"/>
      <c r="DW118" s="186"/>
      <c r="DX118" s="186"/>
      <c r="DY118" s="186"/>
      <c r="DZ118" s="186"/>
      <c r="EA118" s="186"/>
      <c r="EB118" s="186"/>
      <c r="EC118" s="186"/>
      <c r="ED118" s="186"/>
      <c r="EE118" s="186"/>
      <c r="EF118" s="186"/>
      <c r="EG118" s="186"/>
      <c r="EH118" s="186"/>
      <c r="EI118" s="186"/>
      <c r="EJ118" s="186"/>
      <c r="EK118" s="186"/>
      <c r="EL118" s="186"/>
      <c r="EM118" s="186"/>
      <c r="EN118" s="186"/>
      <c r="EO118" s="186"/>
      <c r="EP118" s="186"/>
      <c r="EQ118" s="186"/>
      <c r="ER118" s="186"/>
      <c r="ES118" s="186"/>
      <c r="ET118" s="186"/>
      <c r="EU118" s="186"/>
      <c r="EV118" s="186"/>
      <c r="EW118" s="186"/>
      <c r="EX118" s="186"/>
      <c r="EY118" s="186"/>
      <c r="EZ118" s="186"/>
      <c r="FA118" s="186"/>
      <c r="FB118" s="186"/>
      <c r="FC118" s="186"/>
      <c r="FD118" s="186"/>
      <c r="FE118" s="186"/>
      <c r="FF118" s="186"/>
      <c r="FG118" s="186"/>
      <c r="FH118" s="186"/>
      <c r="FI118" s="186"/>
      <c r="FJ118" s="186"/>
      <c r="FK118" s="186"/>
      <c r="FL118" s="186"/>
      <c r="FM118" s="186"/>
      <c r="FN118" s="186"/>
      <c r="FO118" s="186"/>
      <c r="FP118" s="186"/>
      <c r="FQ118" s="186"/>
      <c r="FR118" s="186"/>
      <c r="FS118" s="186"/>
      <c r="FT118" s="186"/>
      <c r="FU118" s="186"/>
      <c r="FV118" s="186"/>
      <c r="FW118" s="186"/>
      <c r="FX118" s="186"/>
      <c r="FY118" s="186"/>
      <c r="FZ118" s="186"/>
      <c r="GA118" s="186"/>
      <c r="GB118" s="186"/>
      <c r="GC118" s="186"/>
      <c r="GD118" s="186"/>
      <c r="GE118" s="186"/>
      <c r="GF118" s="186"/>
      <c r="GG118" s="186"/>
      <c r="GH118" s="186"/>
      <c r="GI118" s="186"/>
      <c r="GJ118" s="186"/>
      <c r="GK118" s="186"/>
      <c r="GL118" s="186"/>
      <c r="GM118" s="186"/>
      <c r="GN118" s="186"/>
      <c r="GO118" s="186"/>
      <c r="GP118" s="186"/>
      <c r="GQ118" s="186"/>
      <c r="GR118" s="186"/>
      <c r="GS118" s="186"/>
      <c r="GT118" s="186"/>
      <c r="GU118" s="186"/>
      <c r="GV118" s="186"/>
      <c r="GW118" s="186"/>
      <c r="GX118" s="186"/>
      <c r="GY118" s="186"/>
      <c r="GZ118" s="186"/>
      <c r="HA118" s="186"/>
      <c r="HB118" s="186"/>
      <c r="HC118" s="186"/>
      <c r="HD118" s="186"/>
      <c r="HE118" s="186"/>
      <c r="HF118" s="186"/>
      <c r="HG118" s="186"/>
      <c r="HH118" s="186"/>
      <c r="HI118" s="186"/>
      <c r="HJ118" s="186"/>
      <c r="HK118" s="186"/>
      <c r="HL118" s="186"/>
      <c r="HM118" s="186"/>
      <c r="HN118" s="186"/>
      <c r="HO118" s="186"/>
      <c r="HP118" s="186"/>
      <c r="HQ118" s="186"/>
      <c r="HR118" s="186"/>
      <c r="HS118" s="186"/>
      <c r="HT118" s="186"/>
      <c r="HU118" s="186"/>
      <c r="HV118" s="186"/>
      <c r="HW118" s="186"/>
      <c r="HX118" s="186"/>
      <c r="HY118" s="186"/>
      <c r="HZ118" s="186"/>
      <c r="IA118" s="186"/>
      <c r="IB118" s="186"/>
      <c r="IC118" s="186"/>
      <c r="ID118" s="186"/>
      <c r="IE118" s="186"/>
      <c r="IF118" s="186"/>
      <c r="IG118" s="186"/>
      <c r="IH118" s="186"/>
      <c r="II118" s="186"/>
      <c r="IJ118" s="186"/>
      <c r="IK118" s="186"/>
      <c r="IL118" s="186"/>
      <c r="IM118" s="186"/>
      <c r="IN118" s="186"/>
      <c r="IO118" s="186"/>
      <c r="IP118" s="186"/>
      <c r="IQ118" s="186"/>
    </row>
    <row r="119" spans="1:251" ht="21" customHeight="1">
      <c r="A119" s="112"/>
      <c r="B119" s="133"/>
      <c r="C119" s="192">
        <v>9</v>
      </c>
      <c r="D119" s="193" t="s">
        <v>237</v>
      </c>
      <c r="E119" s="194" t="s">
        <v>238</v>
      </c>
      <c r="F119" s="195" t="s">
        <v>59</v>
      </c>
      <c r="G119" s="195" t="s">
        <v>190</v>
      </c>
      <c r="H119" s="196"/>
      <c r="I119" s="196" t="s">
        <v>231</v>
      </c>
      <c r="J119" s="187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  <c r="CP119" s="186"/>
      <c r="CQ119" s="186"/>
      <c r="CR119" s="186"/>
      <c r="CS119" s="186"/>
      <c r="CT119" s="186"/>
      <c r="CU119" s="186"/>
      <c r="CV119" s="186"/>
      <c r="CW119" s="186"/>
      <c r="CX119" s="186"/>
      <c r="CY119" s="186"/>
      <c r="CZ119" s="186"/>
      <c r="DA119" s="186"/>
      <c r="DB119" s="186"/>
      <c r="DC119" s="186"/>
      <c r="DD119" s="186"/>
      <c r="DE119" s="186"/>
      <c r="DF119" s="186"/>
      <c r="DG119" s="186"/>
      <c r="DH119" s="186"/>
      <c r="DI119" s="186"/>
      <c r="DJ119" s="186"/>
      <c r="DK119" s="186"/>
      <c r="DL119" s="186"/>
      <c r="DM119" s="186"/>
      <c r="DN119" s="186"/>
      <c r="DO119" s="186"/>
      <c r="DP119" s="186"/>
      <c r="DQ119" s="186"/>
      <c r="DR119" s="186"/>
      <c r="DS119" s="186"/>
      <c r="DT119" s="186"/>
      <c r="DU119" s="186"/>
      <c r="DV119" s="186"/>
      <c r="DW119" s="186"/>
      <c r="DX119" s="186"/>
      <c r="DY119" s="186"/>
      <c r="DZ119" s="186"/>
      <c r="EA119" s="186"/>
      <c r="EB119" s="186"/>
      <c r="EC119" s="186"/>
      <c r="ED119" s="186"/>
      <c r="EE119" s="186"/>
      <c r="EF119" s="186"/>
      <c r="EG119" s="186"/>
      <c r="EH119" s="186"/>
      <c r="EI119" s="186"/>
      <c r="EJ119" s="186"/>
      <c r="EK119" s="186"/>
      <c r="EL119" s="186"/>
      <c r="EM119" s="186"/>
      <c r="EN119" s="186"/>
      <c r="EO119" s="186"/>
      <c r="EP119" s="186"/>
      <c r="EQ119" s="186"/>
      <c r="ER119" s="186"/>
      <c r="ES119" s="186"/>
      <c r="ET119" s="186"/>
      <c r="EU119" s="186"/>
      <c r="EV119" s="186"/>
      <c r="EW119" s="186"/>
      <c r="EX119" s="186"/>
      <c r="EY119" s="186"/>
      <c r="EZ119" s="186"/>
      <c r="FA119" s="186"/>
      <c r="FB119" s="186"/>
      <c r="FC119" s="186"/>
      <c r="FD119" s="186"/>
      <c r="FE119" s="186"/>
      <c r="FF119" s="186"/>
      <c r="FG119" s="186"/>
      <c r="FH119" s="186"/>
      <c r="FI119" s="186"/>
      <c r="FJ119" s="186"/>
      <c r="FK119" s="186"/>
      <c r="FL119" s="186"/>
      <c r="FM119" s="186"/>
      <c r="FN119" s="186"/>
      <c r="FO119" s="186"/>
      <c r="FP119" s="186"/>
      <c r="FQ119" s="186"/>
      <c r="FR119" s="186"/>
      <c r="FS119" s="186"/>
      <c r="FT119" s="186"/>
      <c r="FU119" s="186"/>
      <c r="FV119" s="186"/>
      <c r="FW119" s="186"/>
      <c r="FX119" s="186"/>
      <c r="FY119" s="186"/>
      <c r="FZ119" s="186"/>
      <c r="GA119" s="186"/>
      <c r="GB119" s="186"/>
      <c r="GC119" s="186"/>
      <c r="GD119" s="186"/>
      <c r="GE119" s="186"/>
      <c r="GF119" s="186"/>
      <c r="GG119" s="186"/>
      <c r="GH119" s="186"/>
      <c r="GI119" s="186"/>
      <c r="GJ119" s="186"/>
      <c r="GK119" s="186"/>
      <c r="GL119" s="186"/>
      <c r="GM119" s="186"/>
      <c r="GN119" s="186"/>
      <c r="GO119" s="186"/>
      <c r="GP119" s="186"/>
      <c r="GQ119" s="186"/>
      <c r="GR119" s="186"/>
      <c r="GS119" s="186"/>
      <c r="GT119" s="186"/>
      <c r="GU119" s="186"/>
      <c r="GV119" s="186"/>
      <c r="GW119" s="186"/>
      <c r="GX119" s="186"/>
      <c r="GY119" s="186"/>
      <c r="GZ119" s="186"/>
      <c r="HA119" s="186"/>
      <c r="HB119" s="186"/>
      <c r="HC119" s="186"/>
      <c r="HD119" s="186"/>
      <c r="HE119" s="186"/>
      <c r="HF119" s="186"/>
      <c r="HG119" s="186"/>
      <c r="HH119" s="186"/>
      <c r="HI119" s="186"/>
      <c r="HJ119" s="186"/>
      <c r="HK119" s="186"/>
      <c r="HL119" s="186"/>
      <c r="HM119" s="186"/>
      <c r="HN119" s="186"/>
      <c r="HO119" s="186"/>
      <c r="HP119" s="186"/>
      <c r="HQ119" s="186"/>
      <c r="HR119" s="186"/>
      <c r="HS119" s="186"/>
      <c r="HT119" s="186"/>
      <c r="HU119" s="186"/>
      <c r="HV119" s="186"/>
      <c r="HW119" s="186"/>
      <c r="HX119" s="186"/>
      <c r="HY119" s="186"/>
      <c r="HZ119" s="186"/>
      <c r="IA119" s="186"/>
      <c r="IB119" s="186"/>
      <c r="IC119" s="186"/>
      <c r="ID119" s="186"/>
      <c r="IE119" s="186"/>
      <c r="IF119" s="186"/>
      <c r="IG119" s="186"/>
      <c r="IH119" s="186"/>
      <c r="II119" s="186"/>
      <c r="IJ119" s="186"/>
      <c r="IK119" s="186"/>
      <c r="IL119" s="186"/>
      <c r="IM119" s="186"/>
      <c r="IN119" s="186"/>
      <c r="IO119" s="186"/>
      <c r="IP119" s="186"/>
      <c r="IQ119" s="186"/>
    </row>
    <row r="120" spans="1:251" ht="21" customHeight="1">
      <c r="A120" s="191"/>
      <c r="B120" s="149"/>
      <c r="C120" s="192">
        <v>10</v>
      </c>
      <c r="D120" s="193" t="s">
        <v>237</v>
      </c>
      <c r="E120" s="194" t="s">
        <v>48</v>
      </c>
      <c r="F120" s="195" t="s">
        <v>59</v>
      </c>
      <c r="G120" s="195" t="s">
        <v>19</v>
      </c>
      <c r="H120" s="196"/>
      <c r="I120" s="196" t="s">
        <v>239</v>
      </c>
      <c r="J120" s="187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6"/>
      <c r="DA120" s="186"/>
      <c r="DB120" s="186"/>
      <c r="DC120" s="186"/>
      <c r="DD120" s="186"/>
      <c r="DE120" s="186"/>
      <c r="DF120" s="186"/>
      <c r="DG120" s="186"/>
      <c r="DH120" s="186"/>
      <c r="DI120" s="186"/>
      <c r="DJ120" s="186"/>
      <c r="DK120" s="186"/>
      <c r="DL120" s="186"/>
      <c r="DM120" s="186"/>
      <c r="DN120" s="186"/>
      <c r="DO120" s="186"/>
      <c r="DP120" s="186"/>
      <c r="DQ120" s="186"/>
      <c r="DR120" s="186"/>
      <c r="DS120" s="186"/>
      <c r="DT120" s="186"/>
      <c r="DU120" s="186"/>
      <c r="DV120" s="186"/>
      <c r="DW120" s="186"/>
      <c r="DX120" s="186"/>
      <c r="DY120" s="186"/>
      <c r="DZ120" s="186"/>
      <c r="EA120" s="186"/>
      <c r="EB120" s="186"/>
      <c r="EC120" s="186"/>
      <c r="ED120" s="186"/>
      <c r="EE120" s="186"/>
      <c r="EF120" s="186"/>
      <c r="EG120" s="186"/>
      <c r="EH120" s="186"/>
      <c r="EI120" s="186"/>
      <c r="EJ120" s="186"/>
      <c r="EK120" s="186"/>
      <c r="EL120" s="186"/>
      <c r="EM120" s="186"/>
      <c r="EN120" s="186"/>
      <c r="EO120" s="186"/>
      <c r="EP120" s="186"/>
      <c r="EQ120" s="186"/>
      <c r="ER120" s="186"/>
      <c r="ES120" s="186"/>
      <c r="ET120" s="186"/>
      <c r="EU120" s="186"/>
      <c r="EV120" s="186"/>
      <c r="EW120" s="186"/>
      <c r="EX120" s="186"/>
      <c r="EY120" s="186"/>
      <c r="EZ120" s="186"/>
      <c r="FA120" s="186"/>
      <c r="FB120" s="186"/>
      <c r="FC120" s="186"/>
      <c r="FD120" s="186"/>
      <c r="FE120" s="186"/>
      <c r="FF120" s="186"/>
      <c r="FG120" s="186"/>
      <c r="FH120" s="186"/>
      <c r="FI120" s="186"/>
      <c r="FJ120" s="186"/>
      <c r="FK120" s="186"/>
      <c r="FL120" s="186"/>
      <c r="FM120" s="186"/>
      <c r="FN120" s="186"/>
      <c r="FO120" s="186"/>
      <c r="FP120" s="186"/>
      <c r="FQ120" s="186"/>
      <c r="FR120" s="186"/>
      <c r="FS120" s="186"/>
      <c r="FT120" s="186"/>
      <c r="FU120" s="186"/>
      <c r="FV120" s="186"/>
      <c r="FW120" s="186"/>
      <c r="FX120" s="186"/>
      <c r="FY120" s="186"/>
      <c r="FZ120" s="186"/>
      <c r="GA120" s="186"/>
      <c r="GB120" s="186"/>
      <c r="GC120" s="186"/>
      <c r="GD120" s="186"/>
      <c r="GE120" s="186"/>
      <c r="GF120" s="186"/>
      <c r="GG120" s="186"/>
      <c r="GH120" s="186"/>
      <c r="GI120" s="186"/>
      <c r="GJ120" s="186"/>
      <c r="GK120" s="186"/>
      <c r="GL120" s="186"/>
      <c r="GM120" s="186"/>
      <c r="GN120" s="186"/>
      <c r="GO120" s="186"/>
      <c r="GP120" s="186"/>
      <c r="GQ120" s="186"/>
      <c r="GR120" s="186"/>
      <c r="GS120" s="186"/>
      <c r="GT120" s="186"/>
      <c r="GU120" s="186"/>
      <c r="GV120" s="186"/>
      <c r="GW120" s="186"/>
      <c r="GX120" s="186"/>
      <c r="GY120" s="186"/>
      <c r="GZ120" s="186"/>
      <c r="HA120" s="186"/>
      <c r="HB120" s="186"/>
      <c r="HC120" s="186"/>
      <c r="HD120" s="186"/>
      <c r="HE120" s="186"/>
      <c r="HF120" s="186"/>
      <c r="HG120" s="186"/>
      <c r="HH120" s="186"/>
      <c r="HI120" s="186"/>
      <c r="HJ120" s="186"/>
      <c r="HK120" s="186"/>
      <c r="HL120" s="186"/>
      <c r="HM120" s="186"/>
      <c r="HN120" s="186"/>
      <c r="HO120" s="186"/>
      <c r="HP120" s="186"/>
      <c r="HQ120" s="186"/>
      <c r="HR120" s="186"/>
      <c r="HS120" s="186"/>
      <c r="HT120" s="186"/>
      <c r="HU120" s="186"/>
      <c r="HV120" s="186"/>
      <c r="HW120" s="186"/>
      <c r="HX120" s="186"/>
      <c r="HY120" s="186"/>
      <c r="HZ120" s="186"/>
      <c r="IA120" s="186"/>
      <c r="IB120" s="186"/>
      <c r="IC120" s="186"/>
      <c r="ID120" s="186"/>
      <c r="IE120" s="186"/>
      <c r="IF120" s="186"/>
      <c r="IG120" s="186"/>
      <c r="IH120" s="186"/>
      <c r="II120" s="186"/>
      <c r="IJ120" s="186"/>
      <c r="IK120" s="186"/>
      <c r="IL120" s="186"/>
      <c r="IM120" s="186"/>
      <c r="IN120" s="186"/>
      <c r="IO120" s="186"/>
      <c r="IP120" s="186"/>
      <c r="IQ120" s="186"/>
    </row>
    <row r="121" spans="1:251" ht="21" customHeight="1">
      <c r="A121" s="190"/>
      <c r="B121" s="191"/>
      <c r="C121" s="151"/>
      <c r="D121" s="151"/>
      <c r="E121" s="151"/>
      <c r="F121" s="151"/>
      <c r="G121" s="151"/>
      <c r="H121" s="151"/>
      <c r="I121" s="151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186"/>
      <c r="CV121" s="186"/>
      <c r="CW121" s="186"/>
      <c r="CX121" s="186"/>
      <c r="CY121" s="186"/>
      <c r="CZ121" s="186"/>
      <c r="DA121" s="186"/>
      <c r="DB121" s="186"/>
      <c r="DC121" s="186"/>
      <c r="DD121" s="186"/>
      <c r="DE121" s="186"/>
      <c r="DF121" s="186"/>
      <c r="DG121" s="186"/>
      <c r="DH121" s="186"/>
      <c r="DI121" s="186"/>
      <c r="DJ121" s="186"/>
      <c r="DK121" s="186"/>
      <c r="DL121" s="186"/>
      <c r="DM121" s="186"/>
      <c r="DN121" s="186"/>
      <c r="DO121" s="186"/>
      <c r="DP121" s="186"/>
      <c r="DQ121" s="186"/>
      <c r="DR121" s="186"/>
      <c r="DS121" s="186"/>
      <c r="DT121" s="186"/>
      <c r="DU121" s="186"/>
      <c r="DV121" s="186"/>
      <c r="DW121" s="186"/>
      <c r="DX121" s="186"/>
      <c r="DY121" s="186"/>
      <c r="DZ121" s="186"/>
      <c r="EA121" s="186"/>
      <c r="EB121" s="186"/>
      <c r="EC121" s="186"/>
      <c r="ED121" s="186"/>
      <c r="EE121" s="186"/>
      <c r="EF121" s="186"/>
      <c r="EG121" s="186"/>
      <c r="EH121" s="186"/>
      <c r="EI121" s="186"/>
      <c r="EJ121" s="186"/>
      <c r="EK121" s="186"/>
      <c r="EL121" s="186"/>
      <c r="EM121" s="186"/>
      <c r="EN121" s="186"/>
      <c r="EO121" s="186"/>
      <c r="EP121" s="186"/>
      <c r="EQ121" s="186"/>
      <c r="ER121" s="186"/>
      <c r="ES121" s="186"/>
      <c r="ET121" s="186"/>
      <c r="EU121" s="186"/>
      <c r="EV121" s="186"/>
      <c r="EW121" s="186"/>
      <c r="EX121" s="186"/>
      <c r="EY121" s="186"/>
      <c r="EZ121" s="186"/>
      <c r="FA121" s="186"/>
      <c r="FB121" s="186"/>
      <c r="FC121" s="186"/>
      <c r="FD121" s="186"/>
      <c r="FE121" s="186"/>
      <c r="FF121" s="186"/>
      <c r="FG121" s="186"/>
      <c r="FH121" s="186"/>
      <c r="FI121" s="186"/>
      <c r="FJ121" s="186"/>
      <c r="FK121" s="186"/>
      <c r="FL121" s="186"/>
      <c r="FM121" s="186"/>
      <c r="FN121" s="186"/>
      <c r="FO121" s="186"/>
      <c r="FP121" s="186"/>
      <c r="FQ121" s="186"/>
      <c r="FR121" s="186"/>
      <c r="FS121" s="186"/>
      <c r="FT121" s="186"/>
      <c r="FU121" s="186"/>
      <c r="FV121" s="186"/>
      <c r="FW121" s="186"/>
      <c r="FX121" s="186"/>
      <c r="FY121" s="186"/>
      <c r="FZ121" s="186"/>
      <c r="GA121" s="186"/>
      <c r="GB121" s="186"/>
      <c r="GC121" s="186"/>
      <c r="GD121" s="186"/>
      <c r="GE121" s="186"/>
      <c r="GF121" s="186"/>
      <c r="GG121" s="186"/>
      <c r="GH121" s="186"/>
      <c r="GI121" s="186"/>
      <c r="GJ121" s="186"/>
      <c r="GK121" s="186"/>
      <c r="GL121" s="186"/>
      <c r="GM121" s="186"/>
      <c r="GN121" s="186"/>
      <c r="GO121" s="186"/>
      <c r="GP121" s="186"/>
      <c r="GQ121" s="186"/>
      <c r="GR121" s="186"/>
      <c r="GS121" s="186"/>
      <c r="GT121" s="186"/>
      <c r="GU121" s="186"/>
      <c r="GV121" s="186"/>
      <c r="GW121" s="186"/>
      <c r="GX121" s="186"/>
      <c r="GY121" s="186"/>
      <c r="GZ121" s="186"/>
      <c r="HA121" s="186"/>
      <c r="HB121" s="186"/>
      <c r="HC121" s="186"/>
      <c r="HD121" s="186"/>
      <c r="HE121" s="186"/>
      <c r="HF121" s="186"/>
      <c r="HG121" s="186"/>
      <c r="HH121" s="186"/>
      <c r="HI121" s="186"/>
      <c r="HJ121" s="186"/>
      <c r="HK121" s="186"/>
      <c r="HL121" s="186"/>
      <c r="HM121" s="186"/>
      <c r="HN121" s="186"/>
      <c r="HO121" s="186"/>
      <c r="HP121" s="186"/>
      <c r="HQ121" s="186"/>
      <c r="HR121" s="186"/>
      <c r="HS121" s="186"/>
      <c r="HT121" s="186"/>
      <c r="HU121" s="186"/>
      <c r="HV121" s="186"/>
      <c r="HW121" s="186"/>
      <c r="HX121" s="186"/>
      <c r="HY121" s="186"/>
      <c r="HZ121" s="186"/>
      <c r="IA121" s="186"/>
      <c r="IB121" s="186"/>
      <c r="IC121" s="186"/>
      <c r="ID121" s="186"/>
      <c r="IE121" s="186"/>
      <c r="IF121" s="186"/>
      <c r="IG121" s="186"/>
      <c r="IH121" s="186"/>
      <c r="II121" s="186"/>
      <c r="IJ121" s="186"/>
      <c r="IK121" s="186"/>
      <c r="IL121" s="186"/>
      <c r="IM121" s="186"/>
      <c r="IN121" s="186"/>
      <c r="IO121" s="186"/>
      <c r="IP121" s="186"/>
      <c r="IQ121" s="186"/>
    </row>
    <row r="122" spans="1:251" ht="21" customHeight="1">
      <c r="A122" s="182" t="s">
        <v>70</v>
      </c>
      <c r="B122" s="123">
        <v>12</v>
      </c>
      <c r="C122" s="124">
        <v>1</v>
      </c>
      <c r="D122" s="125" t="s">
        <v>181</v>
      </c>
      <c r="E122" s="200" t="s">
        <v>250</v>
      </c>
      <c r="F122" s="127" t="s">
        <v>59</v>
      </c>
      <c r="G122" s="127"/>
      <c r="H122" s="128"/>
      <c r="I122" s="128"/>
      <c r="J122" s="187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186"/>
      <c r="CU122" s="186"/>
      <c r="CV122" s="186"/>
      <c r="CW122" s="186"/>
      <c r="CX122" s="186"/>
      <c r="CY122" s="186"/>
      <c r="CZ122" s="186"/>
      <c r="DA122" s="186"/>
      <c r="DB122" s="186"/>
      <c r="DC122" s="186"/>
      <c r="DD122" s="186"/>
      <c r="DE122" s="186"/>
      <c r="DF122" s="186"/>
      <c r="DG122" s="186"/>
      <c r="DH122" s="186"/>
      <c r="DI122" s="186"/>
      <c r="DJ122" s="186"/>
      <c r="DK122" s="186"/>
      <c r="DL122" s="186"/>
      <c r="DM122" s="186"/>
      <c r="DN122" s="186"/>
      <c r="DO122" s="186"/>
      <c r="DP122" s="186"/>
      <c r="DQ122" s="186"/>
      <c r="DR122" s="186"/>
      <c r="DS122" s="186"/>
      <c r="DT122" s="186"/>
      <c r="DU122" s="186"/>
      <c r="DV122" s="186"/>
      <c r="DW122" s="186"/>
      <c r="DX122" s="186"/>
      <c r="DY122" s="186"/>
      <c r="DZ122" s="186"/>
      <c r="EA122" s="186"/>
      <c r="EB122" s="186"/>
      <c r="EC122" s="186"/>
      <c r="ED122" s="186"/>
      <c r="EE122" s="186"/>
      <c r="EF122" s="186"/>
      <c r="EG122" s="186"/>
      <c r="EH122" s="186"/>
      <c r="EI122" s="186"/>
      <c r="EJ122" s="186"/>
      <c r="EK122" s="186"/>
      <c r="EL122" s="186"/>
      <c r="EM122" s="186"/>
      <c r="EN122" s="186"/>
      <c r="EO122" s="186"/>
      <c r="EP122" s="186"/>
      <c r="EQ122" s="186"/>
      <c r="ER122" s="186"/>
      <c r="ES122" s="186"/>
      <c r="ET122" s="186"/>
      <c r="EU122" s="186"/>
      <c r="EV122" s="186"/>
      <c r="EW122" s="186"/>
      <c r="EX122" s="186"/>
      <c r="EY122" s="186"/>
      <c r="EZ122" s="186"/>
      <c r="FA122" s="186"/>
      <c r="FB122" s="186"/>
      <c r="FC122" s="186"/>
      <c r="FD122" s="186"/>
      <c r="FE122" s="186"/>
      <c r="FF122" s="186"/>
      <c r="FG122" s="186"/>
      <c r="FH122" s="186"/>
      <c r="FI122" s="186"/>
      <c r="FJ122" s="186"/>
      <c r="FK122" s="186"/>
      <c r="FL122" s="186"/>
      <c r="FM122" s="186"/>
      <c r="FN122" s="186"/>
      <c r="FO122" s="186"/>
      <c r="FP122" s="186"/>
      <c r="FQ122" s="186"/>
      <c r="FR122" s="186"/>
      <c r="FS122" s="186"/>
      <c r="FT122" s="186"/>
      <c r="FU122" s="186"/>
      <c r="FV122" s="186"/>
      <c r="FW122" s="186"/>
      <c r="FX122" s="186"/>
      <c r="FY122" s="186"/>
      <c r="FZ122" s="186"/>
      <c r="GA122" s="186"/>
      <c r="GB122" s="186"/>
      <c r="GC122" s="186"/>
      <c r="GD122" s="186"/>
      <c r="GE122" s="186"/>
      <c r="GF122" s="186"/>
      <c r="GG122" s="186"/>
      <c r="GH122" s="186"/>
      <c r="GI122" s="186"/>
      <c r="GJ122" s="186"/>
      <c r="GK122" s="186"/>
      <c r="GL122" s="186"/>
      <c r="GM122" s="186"/>
      <c r="GN122" s="186"/>
      <c r="GO122" s="186"/>
      <c r="GP122" s="186"/>
      <c r="GQ122" s="186"/>
      <c r="GR122" s="186"/>
      <c r="GS122" s="186"/>
      <c r="GT122" s="186"/>
      <c r="GU122" s="186"/>
      <c r="GV122" s="186"/>
      <c r="GW122" s="186"/>
      <c r="GX122" s="186"/>
      <c r="GY122" s="186"/>
      <c r="GZ122" s="186"/>
      <c r="HA122" s="186"/>
      <c r="HB122" s="186"/>
      <c r="HC122" s="186"/>
      <c r="HD122" s="186"/>
      <c r="HE122" s="186"/>
      <c r="HF122" s="186"/>
      <c r="HG122" s="186"/>
      <c r="HH122" s="186"/>
      <c r="HI122" s="186"/>
      <c r="HJ122" s="186"/>
      <c r="HK122" s="186"/>
      <c r="HL122" s="186"/>
      <c r="HM122" s="186"/>
      <c r="HN122" s="186"/>
      <c r="HO122" s="186"/>
      <c r="HP122" s="186"/>
      <c r="HQ122" s="186"/>
      <c r="HR122" s="186"/>
      <c r="HS122" s="186"/>
      <c r="HT122" s="186"/>
      <c r="HU122" s="186"/>
      <c r="HV122" s="186"/>
      <c r="HW122" s="186"/>
      <c r="HX122" s="186"/>
      <c r="HY122" s="186"/>
      <c r="HZ122" s="186"/>
      <c r="IA122" s="186"/>
      <c r="IB122" s="186"/>
      <c r="IC122" s="186"/>
      <c r="ID122" s="186"/>
      <c r="IE122" s="186"/>
      <c r="IF122" s="186"/>
      <c r="IG122" s="186"/>
      <c r="IH122" s="186"/>
      <c r="II122" s="186"/>
      <c r="IJ122" s="186"/>
      <c r="IK122" s="186"/>
      <c r="IL122" s="186"/>
      <c r="IM122" s="186"/>
      <c r="IN122" s="186"/>
      <c r="IO122" s="186"/>
      <c r="IP122" s="186"/>
      <c r="IQ122" s="186"/>
    </row>
    <row r="123" spans="1:251" ht="21" customHeight="1">
      <c r="A123" s="191"/>
      <c r="B123" s="133"/>
      <c r="C123" s="124">
        <v>2</v>
      </c>
      <c r="D123" s="125" t="s">
        <v>181</v>
      </c>
      <c r="E123" s="200" t="s">
        <v>251</v>
      </c>
      <c r="F123" s="127" t="s">
        <v>59</v>
      </c>
      <c r="G123" s="127"/>
      <c r="H123" s="128"/>
      <c r="I123" s="128"/>
      <c r="J123" s="187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186"/>
      <c r="CV123" s="186"/>
      <c r="CW123" s="186"/>
      <c r="CX123" s="186"/>
      <c r="CY123" s="186"/>
      <c r="CZ123" s="186"/>
      <c r="DA123" s="186"/>
      <c r="DB123" s="186"/>
      <c r="DC123" s="186"/>
      <c r="DD123" s="186"/>
      <c r="DE123" s="186"/>
      <c r="DF123" s="186"/>
      <c r="DG123" s="186"/>
      <c r="DH123" s="186"/>
      <c r="DI123" s="186"/>
      <c r="DJ123" s="186"/>
      <c r="DK123" s="186"/>
      <c r="DL123" s="186"/>
      <c r="DM123" s="186"/>
      <c r="DN123" s="186"/>
      <c r="DO123" s="186"/>
      <c r="DP123" s="186"/>
      <c r="DQ123" s="186"/>
      <c r="DR123" s="186"/>
      <c r="DS123" s="186"/>
      <c r="DT123" s="186"/>
      <c r="DU123" s="186"/>
      <c r="DV123" s="186"/>
      <c r="DW123" s="186"/>
      <c r="DX123" s="186"/>
      <c r="DY123" s="186"/>
      <c r="DZ123" s="186"/>
      <c r="EA123" s="186"/>
      <c r="EB123" s="186"/>
      <c r="EC123" s="186"/>
      <c r="ED123" s="186"/>
      <c r="EE123" s="186"/>
      <c r="EF123" s="186"/>
      <c r="EG123" s="186"/>
      <c r="EH123" s="186"/>
      <c r="EI123" s="186"/>
      <c r="EJ123" s="186"/>
      <c r="EK123" s="186"/>
      <c r="EL123" s="186"/>
      <c r="EM123" s="186"/>
      <c r="EN123" s="186"/>
      <c r="EO123" s="186"/>
      <c r="EP123" s="186"/>
      <c r="EQ123" s="186"/>
      <c r="ER123" s="186"/>
      <c r="ES123" s="186"/>
      <c r="ET123" s="186"/>
      <c r="EU123" s="186"/>
      <c r="EV123" s="186"/>
      <c r="EW123" s="186"/>
      <c r="EX123" s="186"/>
      <c r="EY123" s="186"/>
      <c r="EZ123" s="186"/>
      <c r="FA123" s="186"/>
      <c r="FB123" s="186"/>
      <c r="FC123" s="186"/>
      <c r="FD123" s="186"/>
      <c r="FE123" s="186"/>
      <c r="FF123" s="186"/>
      <c r="FG123" s="186"/>
      <c r="FH123" s="186"/>
      <c r="FI123" s="186"/>
      <c r="FJ123" s="186"/>
      <c r="FK123" s="186"/>
      <c r="FL123" s="186"/>
      <c r="FM123" s="186"/>
      <c r="FN123" s="186"/>
      <c r="FO123" s="186"/>
      <c r="FP123" s="186"/>
      <c r="FQ123" s="186"/>
      <c r="FR123" s="186"/>
      <c r="FS123" s="186"/>
      <c r="FT123" s="186"/>
      <c r="FU123" s="186"/>
      <c r="FV123" s="186"/>
      <c r="FW123" s="186"/>
      <c r="FX123" s="186"/>
      <c r="FY123" s="186"/>
      <c r="FZ123" s="186"/>
      <c r="GA123" s="186"/>
      <c r="GB123" s="186"/>
      <c r="GC123" s="186"/>
      <c r="GD123" s="186"/>
      <c r="GE123" s="186"/>
      <c r="GF123" s="186"/>
      <c r="GG123" s="186"/>
      <c r="GH123" s="186"/>
      <c r="GI123" s="186"/>
      <c r="GJ123" s="186"/>
      <c r="GK123" s="186"/>
      <c r="GL123" s="186"/>
      <c r="GM123" s="186"/>
      <c r="GN123" s="186"/>
      <c r="GO123" s="186"/>
      <c r="GP123" s="186"/>
      <c r="GQ123" s="186"/>
      <c r="GR123" s="186"/>
      <c r="GS123" s="186"/>
      <c r="GT123" s="186"/>
      <c r="GU123" s="186"/>
      <c r="GV123" s="186"/>
      <c r="GW123" s="186"/>
      <c r="GX123" s="186"/>
      <c r="GY123" s="186"/>
      <c r="GZ123" s="186"/>
      <c r="HA123" s="186"/>
      <c r="HB123" s="186"/>
      <c r="HC123" s="186"/>
      <c r="HD123" s="186"/>
      <c r="HE123" s="186"/>
      <c r="HF123" s="186"/>
      <c r="HG123" s="186"/>
      <c r="HH123" s="186"/>
      <c r="HI123" s="186"/>
      <c r="HJ123" s="186"/>
      <c r="HK123" s="186"/>
      <c r="HL123" s="186"/>
      <c r="HM123" s="186"/>
      <c r="HN123" s="186"/>
      <c r="HO123" s="186"/>
      <c r="HP123" s="186"/>
      <c r="HQ123" s="186"/>
      <c r="HR123" s="186"/>
      <c r="HS123" s="186"/>
      <c r="HT123" s="186"/>
      <c r="HU123" s="186"/>
      <c r="HV123" s="186"/>
      <c r="HW123" s="186"/>
      <c r="HX123" s="186"/>
      <c r="HY123" s="186"/>
      <c r="HZ123" s="186"/>
      <c r="IA123" s="186"/>
      <c r="IB123" s="186"/>
      <c r="IC123" s="186"/>
      <c r="ID123" s="186"/>
      <c r="IE123" s="186"/>
      <c r="IF123" s="186"/>
      <c r="IG123" s="186"/>
      <c r="IH123" s="186"/>
      <c r="II123" s="186"/>
      <c r="IJ123" s="186"/>
      <c r="IK123" s="186"/>
      <c r="IL123" s="186"/>
      <c r="IM123" s="186"/>
      <c r="IN123" s="186"/>
      <c r="IO123" s="186"/>
      <c r="IP123" s="186"/>
      <c r="IQ123" s="186"/>
    </row>
    <row r="124" spans="1:251" ht="21" customHeight="1">
      <c r="A124" s="132"/>
      <c r="B124" s="133"/>
      <c r="C124" s="124">
        <v>3</v>
      </c>
      <c r="D124" s="125" t="s">
        <v>181</v>
      </c>
      <c r="E124" s="200" t="s">
        <v>252</v>
      </c>
      <c r="F124" s="127" t="s">
        <v>59</v>
      </c>
      <c r="G124" s="127"/>
      <c r="H124" s="128"/>
      <c r="I124" s="128"/>
      <c r="J124" s="187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6"/>
      <c r="BL124" s="186"/>
      <c r="BM124" s="186"/>
      <c r="BN124" s="186"/>
      <c r="BO124" s="186"/>
      <c r="BP124" s="186"/>
      <c r="BQ124" s="186"/>
      <c r="BR124" s="186"/>
      <c r="BS124" s="186"/>
      <c r="BT124" s="186"/>
      <c r="BU124" s="186"/>
      <c r="BV124" s="186"/>
      <c r="BW124" s="186"/>
      <c r="BX124" s="186"/>
      <c r="BY124" s="186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  <c r="CP124" s="186"/>
      <c r="CQ124" s="186"/>
      <c r="CR124" s="186"/>
      <c r="CS124" s="186"/>
      <c r="CT124" s="186"/>
      <c r="CU124" s="186"/>
      <c r="CV124" s="186"/>
      <c r="CW124" s="186"/>
      <c r="CX124" s="186"/>
      <c r="CY124" s="186"/>
      <c r="CZ124" s="186"/>
      <c r="DA124" s="186"/>
      <c r="DB124" s="186"/>
      <c r="DC124" s="186"/>
      <c r="DD124" s="186"/>
      <c r="DE124" s="186"/>
      <c r="DF124" s="186"/>
      <c r="DG124" s="186"/>
      <c r="DH124" s="186"/>
      <c r="DI124" s="186"/>
      <c r="DJ124" s="186"/>
      <c r="DK124" s="186"/>
      <c r="DL124" s="186"/>
      <c r="DM124" s="186"/>
      <c r="DN124" s="186"/>
      <c r="DO124" s="186"/>
      <c r="DP124" s="186"/>
      <c r="DQ124" s="186"/>
      <c r="DR124" s="186"/>
      <c r="DS124" s="186"/>
      <c r="DT124" s="186"/>
      <c r="DU124" s="186"/>
      <c r="DV124" s="186"/>
      <c r="DW124" s="186"/>
      <c r="DX124" s="186"/>
      <c r="DY124" s="186"/>
      <c r="DZ124" s="186"/>
      <c r="EA124" s="186"/>
      <c r="EB124" s="186"/>
      <c r="EC124" s="186"/>
      <c r="ED124" s="186"/>
      <c r="EE124" s="186"/>
      <c r="EF124" s="186"/>
      <c r="EG124" s="186"/>
      <c r="EH124" s="186"/>
      <c r="EI124" s="186"/>
      <c r="EJ124" s="186"/>
      <c r="EK124" s="186"/>
      <c r="EL124" s="186"/>
      <c r="EM124" s="186"/>
      <c r="EN124" s="186"/>
      <c r="EO124" s="186"/>
      <c r="EP124" s="186"/>
      <c r="EQ124" s="186"/>
      <c r="ER124" s="186"/>
      <c r="ES124" s="186"/>
      <c r="ET124" s="186"/>
      <c r="EU124" s="186"/>
      <c r="EV124" s="186"/>
      <c r="EW124" s="186"/>
      <c r="EX124" s="186"/>
      <c r="EY124" s="186"/>
      <c r="EZ124" s="186"/>
      <c r="FA124" s="186"/>
      <c r="FB124" s="186"/>
      <c r="FC124" s="186"/>
      <c r="FD124" s="186"/>
      <c r="FE124" s="186"/>
      <c r="FF124" s="186"/>
      <c r="FG124" s="186"/>
      <c r="FH124" s="186"/>
      <c r="FI124" s="186"/>
      <c r="FJ124" s="186"/>
      <c r="FK124" s="186"/>
      <c r="FL124" s="186"/>
      <c r="FM124" s="186"/>
      <c r="FN124" s="186"/>
      <c r="FO124" s="186"/>
      <c r="FP124" s="186"/>
      <c r="FQ124" s="186"/>
      <c r="FR124" s="186"/>
      <c r="FS124" s="186"/>
      <c r="FT124" s="186"/>
      <c r="FU124" s="186"/>
      <c r="FV124" s="186"/>
      <c r="FW124" s="186"/>
      <c r="FX124" s="186"/>
      <c r="FY124" s="186"/>
      <c r="FZ124" s="186"/>
      <c r="GA124" s="186"/>
      <c r="GB124" s="186"/>
      <c r="GC124" s="186"/>
      <c r="GD124" s="186"/>
      <c r="GE124" s="186"/>
      <c r="GF124" s="186"/>
      <c r="GG124" s="186"/>
      <c r="GH124" s="186"/>
      <c r="GI124" s="186"/>
      <c r="GJ124" s="186"/>
      <c r="GK124" s="186"/>
      <c r="GL124" s="186"/>
      <c r="GM124" s="186"/>
      <c r="GN124" s="186"/>
      <c r="GO124" s="186"/>
      <c r="GP124" s="186"/>
      <c r="GQ124" s="186"/>
      <c r="GR124" s="186"/>
      <c r="GS124" s="186"/>
      <c r="GT124" s="186"/>
      <c r="GU124" s="186"/>
      <c r="GV124" s="186"/>
      <c r="GW124" s="186"/>
      <c r="GX124" s="186"/>
      <c r="GY124" s="186"/>
      <c r="GZ124" s="186"/>
      <c r="HA124" s="186"/>
      <c r="HB124" s="186"/>
      <c r="HC124" s="186"/>
      <c r="HD124" s="186"/>
      <c r="HE124" s="186"/>
      <c r="HF124" s="186"/>
      <c r="HG124" s="186"/>
      <c r="HH124" s="186"/>
      <c r="HI124" s="186"/>
      <c r="HJ124" s="186"/>
      <c r="HK124" s="186"/>
      <c r="HL124" s="186"/>
      <c r="HM124" s="186"/>
      <c r="HN124" s="186"/>
      <c r="HO124" s="186"/>
      <c r="HP124" s="186"/>
      <c r="HQ124" s="186"/>
      <c r="HR124" s="186"/>
      <c r="HS124" s="186"/>
      <c r="HT124" s="186"/>
      <c r="HU124" s="186"/>
      <c r="HV124" s="186"/>
      <c r="HW124" s="186"/>
      <c r="HX124" s="186"/>
      <c r="HY124" s="186"/>
      <c r="HZ124" s="186"/>
      <c r="IA124" s="186"/>
      <c r="IB124" s="186"/>
      <c r="IC124" s="186"/>
      <c r="ID124" s="186"/>
      <c r="IE124" s="186"/>
      <c r="IF124" s="186"/>
      <c r="IG124" s="186"/>
      <c r="IH124" s="186"/>
      <c r="II124" s="186"/>
      <c r="IJ124" s="186"/>
      <c r="IK124" s="186"/>
      <c r="IL124" s="186"/>
      <c r="IM124" s="186"/>
      <c r="IN124" s="186"/>
      <c r="IO124" s="186"/>
      <c r="IP124" s="186"/>
      <c r="IQ124" s="186"/>
    </row>
    <row r="125" spans="1:251" ht="21" customHeight="1">
      <c r="A125" s="132"/>
      <c r="B125" s="133"/>
      <c r="C125" s="136">
        <v>4</v>
      </c>
      <c r="D125" s="137" t="s">
        <v>0</v>
      </c>
      <c r="E125" s="201" t="s">
        <v>252</v>
      </c>
      <c r="F125" s="139" t="s">
        <v>59</v>
      </c>
      <c r="G125" s="139"/>
      <c r="H125" s="140"/>
      <c r="I125" s="140"/>
      <c r="J125" s="187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6"/>
      <c r="BL125" s="186"/>
      <c r="BM125" s="186"/>
      <c r="BN125" s="186"/>
      <c r="BO125" s="186"/>
      <c r="BP125" s="186"/>
      <c r="BQ125" s="186"/>
      <c r="BR125" s="186"/>
      <c r="BS125" s="186"/>
      <c r="BT125" s="186"/>
      <c r="BU125" s="186"/>
      <c r="BV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186"/>
      <c r="CU125" s="186"/>
      <c r="CV125" s="186"/>
      <c r="CW125" s="186"/>
      <c r="CX125" s="186"/>
      <c r="CY125" s="186"/>
      <c r="CZ125" s="186"/>
      <c r="DA125" s="186"/>
      <c r="DB125" s="186"/>
      <c r="DC125" s="186"/>
      <c r="DD125" s="186"/>
      <c r="DE125" s="186"/>
      <c r="DF125" s="186"/>
      <c r="DG125" s="186"/>
      <c r="DH125" s="186"/>
      <c r="DI125" s="186"/>
      <c r="DJ125" s="186"/>
      <c r="DK125" s="186"/>
      <c r="DL125" s="186"/>
      <c r="DM125" s="186"/>
      <c r="DN125" s="186"/>
      <c r="DO125" s="186"/>
      <c r="DP125" s="186"/>
      <c r="DQ125" s="186"/>
      <c r="DR125" s="186"/>
      <c r="DS125" s="186"/>
      <c r="DT125" s="186"/>
      <c r="DU125" s="186"/>
      <c r="DV125" s="186"/>
      <c r="DW125" s="186"/>
      <c r="DX125" s="186"/>
      <c r="DY125" s="186"/>
      <c r="DZ125" s="186"/>
      <c r="EA125" s="186"/>
      <c r="EB125" s="186"/>
      <c r="EC125" s="186"/>
      <c r="ED125" s="186"/>
      <c r="EE125" s="186"/>
      <c r="EF125" s="186"/>
      <c r="EG125" s="186"/>
      <c r="EH125" s="186"/>
      <c r="EI125" s="186"/>
      <c r="EJ125" s="186"/>
      <c r="EK125" s="186"/>
      <c r="EL125" s="186"/>
      <c r="EM125" s="186"/>
      <c r="EN125" s="186"/>
      <c r="EO125" s="186"/>
      <c r="EP125" s="186"/>
      <c r="EQ125" s="186"/>
      <c r="ER125" s="186"/>
      <c r="ES125" s="186"/>
      <c r="ET125" s="186"/>
      <c r="EU125" s="186"/>
      <c r="EV125" s="186"/>
      <c r="EW125" s="186"/>
      <c r="EX125" s="186"/>
      <c r="EY125" s="186"/>
      <c r="EZ125" s="186"/>
      <c r="FA125" s="186"/>
      <c r="FB125" s="186"/>
      <c r="FC125" s="186"/>
      <c r="FD125" s="186"/>
      <c r="FE125" s="186"/>
      <c r="FF125" s="186"/>
      <c r="FG125" s="186"/>
      <c r="FH125" s="186"/>
      <c r="FI125" s="186"/>
      <c r="FJ125" s="186"/>
      <c r="FK125" s="186"/>
      <c r="FL125" s="186"/>
      <c r="FM125" s="186"/>
      <c r="FN125" s="186"/>
      <c r="FO125" s="186"/>
      <c r="FP125" s="186"/>
      <c r="FQ125" s="186"/>
      <c r="FR125" s="186"/>
      <c r="FS125" s="186"/>
      <c r="FT125" s="186"/>
      <c r="FU125" s="186"/>
      <c r="FV125" s="186"/>
      <c r="FW125" s="186"/>
      <c r="FX125" s="186"/>
      <c r="FY125" s="186"/>
      <c r="FZ125" s="186"/>
      <c r="GA125" s="186"/>
      <c r="GB125" s="186"/>
      <c r="GC125" s="186"/>
      <c r="GD125" s="186"/>
      <c r="GE125" s="186"/>
      <c r="GF125" s="186"/>
      <c r="GG125" s="186"/>
      <c r="GH125" s="186"/>
      <c r="GI125" s="186"/>
      <c r="GJ125" s="186"/>
      <c r="GK125" s="186"/>
      <c r="GL125" s="186"/>
      <c r="GM125" s="186"/>
      <c r="GN125" s="186"/>
      <c r="GO125" s="186"/>
      <c r="GP125" s="186"/>
      <c r="GQ125" s="186"/>
      <c r="GR125" s="186"/>
      <c r="GS125" s="186"/>
      <c r="GT125" s="186"/>
      <c r="GU125" s="186"/>
      <c r="GV125" s="186"/>
      <c r="GW125" s="186"/>
      <c r="GX125" s="186"/>
      <c r="GY125" s="186"/>
      <c r="GZ125" s="186"/>
      <c r="HA125" s="186"/>
      <c r="HB125" s="186"/>
      <c r="HC125" s="186"/>
      <c r="HD125" s="186"/>
      <c r="HE125" s="186"/>
      <c r="HF125" s="186"/>
      <c r="HG125" s="186"/>
      <c r="HH125" s="186"/>
      <c r="HI125" s="186"/>
      <c r="HJ125" s="186"/>
      <c r="HK125" s="186"/>
      <c r="HL125" s="186"/>
      <c r="HM125" s="186"/>
      <c r="HN125" s="186"/>
      <c r="HO125" s="186"/>
      <c r="HP125" s="186"/>
      <c r="HQ125" s="186"/>
      <c r="HR125" s="186"/>
      <c r="HS125" s="186"/>
      <c r="HT125" s="186"/>
      <c r="HU125" s="186"/>
      <c r="HV125" s="186"/>
      <c r="HW125" s="186"/>
      <c r="HX125" s="186"/>
      <c r="HY125" s="186"/>
      <c r="HZ125" s="186"/>
      <c r="IA125" s="186"/>
      <c r="IB125" s="186"/>
      <c r="IC125" s="186"/>
      <c r="ID125" s="186"/>
      <c r="IE125" s="186"/>
      <c r="IF125" s="186"/>
      <c r="IG125" s="186"/>
      <c r="IH125" s="186"/>
      <c r="II125" s="186"/>
      <c r="IJ125" s="186"/>
      <c r="IK125" s="186"/>
      <c r="IL125" s="186"/>
      <c r="IM125" s="186"/>
      <c r="IN125" s="186"/>
      <c r="IO125" s="186"/>
      <c r="IP125" s="186"/>
      <c r="IQ125" s="186"/>
    </row>
    <row r="126" spans="1:251" ht="21" customHeight="1">
      <c r="A126" s="112" t="s">
        <v>233</v>
      </c>
      <c r="B126" s="135"/>
      <c r="C126" s="136">
        <v>5</v>
      </c>
      <c r="D126" s="137" t="s">
        <v>0</v>
      </c>
      <c r="E126" s="201" t="s">
        <v>253</v>
      </c>
      <c r="F126" s="139" t="s">
        <v>59</v>
      </c>
      <c r="G126" s="139"/>
      <c r="H126" s="140"/>
      <c r="I126" s="140"/>
      <c r="J126" s="187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86"/>
      <c r="BS126" s="186"/>
      <c r="BT126" s="186"/>
      <c r="BU126" s="186"/>
      <c r="BV126" s="186"/>
      <c r="BW126" s="186"/>
      <c r="BX126" s="186"/>
      <c r="BY126" s="186"/>
      <c r="BZ126" s="186"/>
      <c r="CA126" s="186"/>
      <c r="CB126" s="186"/>
      <c r="CC126" s="186"/>
      <c r="CD126" s="186"/>
      <c r="CE126" s="186"/>
      <c r="CF126" s="186"/>
      <c r="CG126" s="186"/>
      <c r="CH126" s="186"/>
      <c r="CI126" s="186"/>
      <c r="CJ126" s="186"/>
      <c r="CK126" s="186"/>
      <c r="CL126" s="186"/>
      <c r="CM126" s="186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  <c r="DG126" s="186"/>
      <c r="DH126" s="186"/>
      <c r="DI126" s="186"/>
      <c r="DJ126" s="186"/>
      <c r="DK126" s="186"/>
      <c r="DL126" s="186"/>
      <c r="DM126" s="186"/>
      <c r="DN126" s="186"/>
      <c r="DO126" s="186"/>
      <c r="DP126" s="186"/>
      <c r="DQ126" s="186"/>
      <c r="DR126" s="186"/>
      <c r="DS126" s="186"/>
      <c r="DT126" s="186"/>
      <c r="DU126" s="186"/>
      <c r="DV126" s="186"/>
      <c r="DW126" s="186"/>
      <c r="DX126" s="186"/>
      <c r="DY126" s="186"/>
      <c r="DZ126" s="186"/>
      <c r="EA126" s="186"/>
      <c r="EB126" s="186"/>
      <c r="EC126" s="186"/>
      <c r="ED126" s="186"/>
      <c r="EE126" s="186"/>
      <c r="EF126" s="186"/>
      <c r="EG126" s="186"/>
      <c r="EH126" s="186"/>
      <c r="EI126" s="186"/>
      <c r="EJ126" s="186"/>
      <c r="EK126" s="186"/>
      <c r="EL126" s="186"/>
      <c r="EM126" s="186"/>
      <c r="EN126" s="186"/>
      <c r="EO126" s="186"/>
      <c r="EP126" s="186"/>
      <c r="EQ126" s="186"/>
      <c r="ER126" s="186"/>
      <c r="ES126" s="186"/>
      <c r="ET126" s="186"/>
      <c r="EU126" s="186"/>
      <c r="EV126" s="186"/>
      <c r="EW126" s="186"/>
      <c r="EX126" s="186"/>
      <c r="EY126" s="186"/>
      <c r="EZ126" s="186"/>
      <c r="FA126" s="186"/>
      <c r="FB126" s="186"/>
      <c r="FC126" s="186"/>
      <c r="FD126" s="186"/>
      <c r="FE126" s="186"/>
      <c r="FF126" s="186"/>
      <c r="FG126" s="186"/>
      <c r="FH126" s="186"/>
      <c r="FI126" s="186"/>
      <c r="FJ126" s="186"/>
      <c r="FK126" s="186"/>
      <c r="FL126" s="186"/>
      <c r="FM126" s="186"/>
      <c r="FN126" s="186"/>
      <c r="FO126" s="186"/>
      <c r="FP126" s="186"/>
      <c r="FQ126" s="186"/>
      <c r="FR126" s="186"/>
      <c r="FS126" s="186"/>
      <c r="FT126" s="186"/>
      <c r="FU126" s="186"/>
      <c r="FV126" s="186"/>
      <c r="FW126" s="186"/>
      <c r="FX126" s="186"/>
      <c r="FY126" s="186"/>
      <c r="FZ126" s="186"/>
      <c r="GA126" s="186"/>
      <c r="GB126" s="186"/>
      <c r="GC126" s="186"/>
      <c r="GD126" s="186"/>
      <c r="GE126" s="186"/>
      <c r="GF126" s="186"/>
      <c r="GG126" s="186"/>
      <c r="GH126" s="186"/>
      <c r="GI126" s="186"/>
      <c r="GJ126" s="186"/>
      <c r="GK126" s="186"/>
      <c r="GL126" s="186"/>
      <c r="GM126" s="186"/>
      <c r="GN126" s="186"/>
      <c r="GO126" s="186"/>
      <c r="GP126" s="186"/>
      <c r="GQ126" s="186"/>
      <c r="GR126" s="186"/>
      <c r="GS126" s="186"/>
      <c r="GT126" s="186"/>
      <c r="GU126" s="186"/>
      <c r="GV126" s="186"/>
      <c r="GW126" s="186"/>
      <c r="GX126" s="186"/>
      <c r="GY126" s="186"/>
      <c r="GZ126" s="186"/>
      <c r="HA126" s="186"/>
      <c r="HB126" s="186"/>
      <c r="HC126" s="186"/>
      <c r="HD126" s="186"/>
      <c r="HE126" s="186"/>
      <c r="HF126" s="186"/>
      <c r="HG126" s="186"/>
      <c r="HH126" s="186"/>
      <c r="HI126" s="186"/>
      <c r="HJ126" s="186"/>
      <c r="HK126" s="186"/>
      <c r="HL126" s="186"/>
      <c r="HM126" s="186"/>
      <c r="HN126" s="186"/>
      <c r="HO126" s="186"/>
      <c r="HP126" s="186"/>
      <c r="HQ126" s="186"/>
      <c r="HR126" s="186"/>
      <c r="HS126" s="186"/>
      <c r="HT126" s="186"/>
      <c r="HU126" s="186"/>
      <c r="HV126" s="186"/>
      <c r="HW126" s="186"/>
      <c r="HX126" s="186"/>
      <c r="HY126" s="186"/>
      <c r="HZ126" s="186"/>
      <c r="IA126" s="186"/>
      <c r="IB126" s="186"/>
      <c r="IC126" s="186"/>
      <c r="ID126" s="186"/>
      <c r="IE126" s="186"/>
      <c r="IF126" s="186"/>
      <c r="IG126" s="186"/>
      <c r="IH126" s="186"/>
      <c r="II126" s="186"/>
      <c r="IJ126" s="186"/>
      <c r="IK126" s="186"/>
      <c r="IL126" s="186"/>
      <c r="IM126" s="186"/>
      <c r="IN126" s="186"/>
      <c r="IO126" s="186"/>
      <c r="IP126" s="186"/>
      <c r="IQ126" s="186"/>
    </row>
    <row r="127" spans="1:251" ht="21" customHeight="1">
      <c r="A127" s="112" t="s">
        <v>233</v>
      </c>
      <c r="B127" s="135"/>
      <c r="C127" s="136">
        <v>6</v>
      </c>
      <c r="D127" s="137" t="s">
        <v>0</v>
      </c>
      <c r="E127" s="201" t="s">
        <v>254</v>
      </c>
      <c r="F127" s="139" t="s">
        <v>59</v>
      </c>
      <c r="G127" s="139"/>
      <c r="H127" s="140"/>
      <c r="I127" s="140"/>
      <c r="J127" s="187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86"/>
      <c r="BS127" s="186"/>
      <c r="BT127" s="186"/>
      <c r="BU127" s="186"/>
      <c r="BV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  <c r="CG127" s="186"/>
      <c r="CH127" s="186"/>
      <c r="CI127" s="186"/>
      <c r="CJ127" s="186"/>
      <c r="CK127" s="186"/>
      <c r="CL127" s="186"/>
      <c r="CM127" s="186"/>
      <c r="CN127" s="186"/>
      <c r="CO127" s="186"/>
      <c r="CP127" s="186"/>
      <c r="CQ127" s="186"/>
      <c r="CR127" s="186"/>
      <c r="CS127" s="186"/>
      <c r="CT127" s="186"/>
      <c r="CU127" s="186"/>
      <c r="CV127" s="186"/>
      <c r="CW127" s="186"/>
      <c r="CX127" s="186"/>
      <c r="CY127" s="186"/>
      <c r="CZ127" s="186"/>
      <c r="DA127" s="186"/>
      <c r="DB127" s="186"/>
      <c r="DC127" s="186"/>
      <c r="DD127" s="186"/>
      <c r="DE127" s="186"/>
      <c r="DF127" s="186"/>
      <c r="DG127" s="186"/>
      <c r="DH127" s="186"/>
      <c r="DI127" s="186"/>
      <c r="DJ127" s="186"/>
      <c r="DK127" s="186"/>
      <c r="DL127" s="186"/>
      <c r="DM127" s="186"/>
      <c r="DN127" s="186"/>
      <c r="DO127" s="186"/>
      <c r="DP127" s="186"/>
      <c r="DQ127" s="186"/>
      <c r="DR127" s="186"/>
      <c r="DS127" s="186"/>
      <c r="DT127" s="186"/>
      <c r="DU127" s="186"/>
      <c r="DV127" s="186"/>
      <c r="DW127" s="186"/>
      <c r="DX127" s="186"/>
      <c r="DY127" s="186"/>
      <c r="DZ127" s="186"/>
      <c r="EA127" s="186"/>
      <c r="EB127" s="186"/>
      <c r="EC127" s="186"/>
      <c r="ED127" s="186"/>
      <c r="EE127" s="186"/>
      <c r="EF127" s="186"/>
      <c r="EG127" s="186"/>
      <c r="EH127" s="186"/>
      <c r="EI127" s="186"/>
      <c r="EJ127" s="186"/>
      <c r="EK127" s="186"/>
      <c r="EL127" s="186"/>
      <c r="EM127" s="186"/>
      <c r="EN127" s="186"/>
      <c r="EO127" s="186"/>
      <c r="EP127" s="186"/>
      <c r="EQ127" s="186"/>
      <c r="ER127" s="186"/>
      <c r="ES127" s="186"/>
      <c r="ET127" s="186"/>
      <c r="EU127" s="186"/>
      <c r="EV127" s="186"/>
      <c r="EW127" s="186"/>
      <c r="EX127" s="186"/>
      <c r="EY127" s="186"/>
      <c r="EZ127" s="186"/>
      <c r="FA127" s="186"/>
      <c r="FB127" s="186"/>
      <c r="FC127" s="186"/>
      <c r="FD127" s="186"/>
      <c r="FE127" s="186"/>
      <c r="FF127" s="186"/>
      <c r="FG127" s="186"/>
      <c r="FH127" s="186"/>
      <c r="FI127" s="186"/>
      <c r="FJ127" s="186"/>
      <c r="FK127" s="186"/>
      <c r="FL127" s="186"/>
      <c r="FM127" s="186"/>
      <c r="FN127" s="186"/>
      <c r="FO127" s="186"/>
      <c r="FP127" s="186"/>
      <c r="FQ127" s="186"/>
      <c r="FR127" s="186"/>
      <c r="FS127" s="186"/>
      <c r="FT127" s="186"/>
      <c r="FU127" s="186"/>
      <c r="FV127" s="186"/>
      <c r="FW127" s="186"/>
      <c r="FX127" s="186"/>
      <c r="FY127" s="186"/>
      <c r="FZ127" s="186"/>
      <c r="GA127" s="186"/>
      <c r="GB127" s="186"/>
      <c r="GC127" s="186"/>
      <c r="GD127" s="186"/>
      <c r="GE127" s="186"/>
      <c r="GF127" s="186"/>
      <c r="GG127" s="186"/>
      <c r="GH127" s="186"/>
      <c r="GI127" s="186"/>
      <c r="GJ127" s="186"/>
      <c r="GK127" s="186"/>
      <c r="GL127" s="186"/>
      <c r="GM127" s="186"/>
      <c r="GN127" s="186"/>
      <c r="GO127" s="186"/>
      <c r="GP127" s="186"/>
      <c r="GQ127" s="186"/>
      <c r="GR127" s="186"/>
      <c r="GS127" s="186"/>
      <c r="GT127" s="186"/>
      <c r="GU127" s="186"/>
      <c r="GV127" s="186"/>
      <c r="GW127" s="186"/>
      <c r="GX127" s="186"/>
      <c r="GY127" s="186"/>
      <c r="GZ127" s="186"/>
      <c r="HA127" s="186"/>
      <c r="HB127" s="186"/>
      <c r="HC127" s="186"/>
      <c r="HD127" s="186"/>
      <c r="HE127" s="186"/>
      <c r="HF127" s="186"/>
      <c r="HG127" s="186"/>
      <c r="HH127" s="186"/>
      <c r="HI127" s="186"/>
      <c r="HJ127" s="186"/>
      <c r="HK127" s="186"/>
      <c r="HL127" s="186"/>
      <c r="HM127" s="186"/>
      <c r="HN127" s="186"/>
      <c r="HO127" s="186"/>
      <c r="HP127" s="186"/>
      <c r="HQ127" s="186"/>
      <c r="HR127" s="186"/>
      <c r="HS127" s="186"/>
      <c r="HT127" s="186"/>
      <c r="HU127" s="186"/>
      <c r="HV127" s="186"/>
      <c r="HW127" s="186"/>
      <c r="HX127" s="186"/>
      <c r="HY127" s="186"/>
      <c r="HZ127" s="186"/>
      <c r="IA127" s="186"/>
      <c r="IB127" s="186"/>
      <c r="IC127" s="186"/>
      <c r="ID127" s="186"/>
      <c r="IE127" s="186"/>
      <c r="IF127" s="186"/>
      <c r="IG127" s="186"/>
      <c r="IH127" s="186"/>
      <c r="II127" s="186"/>
      <c r="IJ127" s="186"/>
      <c r="IK127" s="186"/>
      <c r="IL127" s="186"/>
      <c r="IM127" s="186"/>
      <c r="IN127" s="186"/>
      <c r="IO127" s="186"/>
      <c r="IP127" s="186"/>
      <c r="IQ127" s="186"/>
    </row>
    <row r="128" spans="1:251" ht="21" customHeight="1">
      <c r="A128" s="112" t="s">
        <v>233</v>
      </c>
      <c r="B128" s="135"/>
      <c r="C128" s="136">
        <v>7</v>
      </c>
      <c r="D128" s="137" t="s">
        <v>0</v>
      </c>
      <c r="E128" s="201" t="s">
        <v>255</v>
      </c>
      <c r="F128" s="139" t="s">
        <v>59</v>
      </c>
      <c r="G128" s="139"/>
      <c r="H128" s="140"/>
      <c r="I128" s="140"/>
      <c r="J128" s="187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  <c r="CF128" s="186"/>
      <c r="CG128" s="186"/>
      <c r="CH128" s="186"/>
      <c r="CI128" s="186"/>
      <c r="CJ128" s="186"/>
      <c r="CK128" s="186"/>
      <c r="CL128" s="186"/>
      <c r="CM128" s="186"/>
      <c r="CN128" s="186"/>
      <c r="CO128" s="186"/>
      <c r="CP128" s="186"/>
      <c r="CQ128" s="186"/>
      <c r="CR128" s="186"/>
      <c r="CS128" s="186"/>
      <c r="CT128" s="186"/>
      <c r="CU128" s="186"/>
      <c r="CV128" s="186"/>
      <c r="CW128" s="186"/>
      <c r="CX128" s="186"/>
      <c r="CY128" s="186"/>
      <c r="CZ128" s="186"/>
      <c r="DA128" s="186"/>
      <c r="DB128" s="186"/>
      <c r="DC128" s="186"/>
      <c r="DD128" s="186"/>
      <c r="DE128" s="186"/>
      <c r="DF128" s="186"/>
      <c r="DG128" s="186"/>
      <c r="DH128" s="186"/>
      <c r="DI128" s="186"/>
      <c r="DJ128" s="186"/>
      <c r="DK128" s="186"/>
      <c r="DL128" s="186"/>
      <c r="DM128" s="186"/>
      <c r="DN128" s="186"/>
      <c r="DO128" s="186"/>
      <c r="DP128" s="186"/>
      <c r="DQ128" s="186"/>
      <c r="DR128" s="186"/>
      <c r="DS128" s="186"/>
      <c r="DT128" s="186"/>
      <c r="DU128" s="186"/>
      <c r="DV128" s="186"/>
      <c r="DW128" s="186"/>
      <c r="DX128" s="186"/>
      <c r="DY128" s="186"/>
      <c r="DZ128" s="186"/>
      <c r="EA128" s="186"/>
      <c r="EB128" s="186"/>
      <c r="EC128" s="186"/>
      <c r="ED128" s="186"/>
      <c r="EE128" s="186"/>
      <c r="EF128" s="186"/>
      <c r="EG128" s="186"/>
      <c r="EH128" s="186"/>
      <c r="EI128" s="186"/>
      <c r="EJ128" s="186"/>
      <c r="EK128" s="186"/>
      <c r="EL128" s="186"/>
      <c r="EM128" s="186"/>
      <c r="EN128" s="186"/>
      <c r="EO128" s="186"/>
      <c r="EP128" s="186"/>
      <c r="EQ128" s="186"/>
      <c r="ER128" s="186"/>
      <c r="ES128" s="186"/>
      <c r="ET128" s="186"/>
      <c r="EU128" s="186"/>
      <c r="EV128" s="186"/>
      <c r="EW128" s="186"/>
      <c r="EX128" s="186"/>
      <c r="EY128" s="186"/>
      <c r="EZ128" s="186"/>
      <c r="FA128" s="186"/>
      <c r="FB128" s="186"/>
      <c r="FC128" s="186"/>
      <c r="FD128" s="186"/>
      <c r="FE128" s="186"/>
      <c r="FF128" s="186"/>
      <c r="FG128" s="186"/>
      <c r="FH128" s="186"/>
      <c r="FI128" s="186"/>
      <c r="FJ128" s="186"/>
      <c r="FK128" s="186"/>
      <c r="FL128" s="186"/>
      <c r="FM128" s="186"/>
      <c r="FN128" s="186"/>
      <c r="FO128" s="186"/>
      <c r="FP128" s="186"/>
      <c r="FQ128" s="186"/>
      <c r="FR128" s="186"/>
      <c r="FS128" s="186"/>
      <c r="FT128" s="186"/>
      <c r="FU128" s="186"/>
      <c r="FV128" s="186"/>
      <c r="FW128" s="186"/>
      <c r="FX128" s="186"/>
      <c r="FY128" s="186"/>
      <c r="FZ128" s="186"/>
      <c r="GA128" s="186"/>
      <c r="GB128" s="186"/>
      <c r="GC128" s="186"/>
      <c r="GD128" s="186"/>
      <c r="GE128" s="186"/>
      <c r="GF128" s="186"/>
      <c r="GG128" s="186"/>
      <c r="GH128" s="186"/>
      <c r="GI128" s="186"/>
      <c r="GJ128" s="186"/>
      <c r="GK128" s="186"/>
      <c r="GL128" s="186"/>
      <c r="GM128" s="186"/>
      <c r="GN128" s="186"/>
      <c r="GO128" s="186"/>
      <c r="GP128" s="186"/>
      <c r="GQ128" s="186"/>
      <c r="GR128" s="186"/>
      <c r="GS128" s="186"/>
      <c r="GT128" s="186"/>
      <c r="GU128" s="186"/>
      <c r="GV128" s="186"/>
      <c r="GW128" s="186"/>
      <c r="GX128" s="186"/>
      <c r="GY128" s="186"/>
      <c r="GZ128" s="186"/>
      <c r="HA128" s="186"/>
      <c r="HB128" s="186"/>
      <c r="HC128" s="186"/>
      <c r="HD128" s="186"/>
      <c r="HE128" s="186"/>
      <c r="HF128" s="186"/>
      <c r="HG128" s="186"/>
      <c r="HH128" s="186"/>
      <c r="HI128" s="186"/>
      <c r="HJ128" s="186"/>
      <c r="HK128" s="186"/>
      <c r="HL128" s="186"/>
      <c r="HM128" s="186"/>
      <c r="HN128" s="186"/>
      <c r="HO128" s="186"/>
      <c r="HP128" s="186"/>
      <c r="HQ128" s="186"/>
      <c r="HR128" s="186"/>
      <c r="HS128" s="186"/>
      <c r="HT128" s="186"/>
      <c r="HU128" s="186"/>
      <c r="HV128" s="186"/>
      <c r="HW128" s="186"/>
      <c r="HX128" s="186"/>
      <c r="HY128" s="186"/>
      <c r="HZ128" s="186"/>
      <c r="IA128" s="186"/>
      <c r="IB128" s="186"/>
      <c r="IC128" s="186"/>
      <c r="ID128" s="186"/>
      <c r="IE128" s="186"/>
      <c r="IF128" s="186"/>
      <c r="IG128" s="186"/>
      <c r="IH128" s="186"/>
      <c r="II128" s="186"/>
      <c r="IJ128" s="186"/>
      <c r="IK128" s="186"/>
      <c r="IL128" s="186"/>
      <c r="IM128" s="186"/>
      <c r="IN128" s="186"/>
      <c r="IO128" s="186"/>
      <c r="IP128" s="186"/>
      <c r="IQ128" s="186"/>
    </row>
    <row r="129" spans="1:251" ht="21" customHeight="1">
      <c r="A129" s="112" t="s">
        <v>233</v>
      </c>
      <c r="B129" s="135"/>
      <c r="C129" s="136">
        <v>8</v>
      </c>
      <c r="D129" s="137" t="s">
        <v>0</v>
      </c>
      <c r="E129" s="201" t="s">
        <v>256</v>
      </c>
      <c r="F129" s="139" t="s">
        <v>59</v>
      </c>
      <c r="G129" s="139"/>
      <c r="H129" s="140"/>
      <c r="I129" s="140"/>
      <c r="J129" s="187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6"/>
      <c r="BD129" s="186"/>
      <c r="BE129" s="186"/>
      <c r="BF129" s="186"/>
      <c r="BG129" s="186"/>
      <c r="BH129" s="186"/>
      <c r="BI129" s="186"/>
      <c r="BJ129" s="186"/>
      <c r="BK129" s="186"/>
      <c r="BL129" s="186"/>
      <c r="BM129" s="186"/>
      <c r="BN129" s="186"/>
      <c r="BO129" s="186"/>
      <c r="BP129" s="186"/>
      <c r="BQ129" s="186"/>
      <c r="BR129" s="186"/>
      <c r="BS129" s="186"/>
      <c r="BT129" s="186"/>
      <c r="BU129" s="186"/>
      <c r="BV129" s="186"/>
      <c r="BW129" s="186"/>
      <c r="BX129" s="186"/>
      <c r="BY129" s="186"/>
      <c r="BZ129" s="186"/>
      <c r="CA129" s="186"/>
      <c r="CB129" s="186"/>
      <c r="CC129" s="186"/>
      <c r="CD129" s="186"/>
      <c r="CE129" s="186"/>
      <c r="CF129" s="186"/>
      <c r="CG129" s="186"/>
      <c r="CH129" s="186"/>
      <c r="CI129" s="186"/>
      <c r="CJ129" s="186"/>
      <c r="CK129" s="186"/>
      <c r="CL129" s="186"/>
      <c r="CM129" s="186"/>
      <c r="CN129" s="186"/>
      <c r="CO129" s="186"/>
      <c r="CP129" s="186"/>
      <c r="CQ129" s="186"/>
      <c r="CR129" s="186"/>
      <c r="CS129" s="186"/>
      <c r="CT129" s="186"/>
      <c r="CU129" s="186"/>
      <c r="CV129" s="186"/>
      <c r="CW129" s="186"/>
      <c r="CX129" s="186"/>
      <c r="CY129" s="186"/>
      <c r="CZ129" s="186"/>
      <c r="DA129" s="186"/>
      <c r="DB129" s="186"/>
      <c r="DC129" s="186"/>
      <c r="DD129" s="186"/>
      <c r="DE129" s="186"/>
      <c r="DF129" s="186"/>
      <c r="DG129" s="186"/>
      <c r="DH129" s="186"/>
      <c r="DI129" s="186"/>
      <c r="DJ129" s="186"/>
      <c r="DK129" s="186"/>
      <c r="DL129" s="186"/>
      <c r="DM129" s="186"/>
      <c r="DN129" s="186"/>
      <c r="DO129" s="186"/>
      <c r="DP129" s="186"/>
      <c r="DQ129" s="186"/>
      <c r="DR129" s="186"/>
      <c r="DS129" s="186"/>
      <c r="DT129" s="186"/>
      <c r="DU129" s="186"/>
      <c r="DV129" s="186"/>
      <c r="DW129" s="186"/>
      <c r="DX129" s="186"/>
      <c r="DY129" s="186"/>
      <c r="DZ129" s="186"/>
      <c r="EA129" s="186"/>
      <c r="EB129" s="186"/>
      <c r="EC129" s="186"/>
      <c r="ED129" s="186"/>
      <c r="EE129" s="186"/>
      <c r="EF129" s="186"/>
      <c r="EG129" s="186"/>
      <c r="EH129" s="186"/>
      <c r="EI129" s="186"/>
      <c r="EJ129" s="186"/>
      <c r="EK129" s="186"/>
      <c r="EL129" s="186"/>
      <c r="EM129" s="186"/>
      <c r="EN129" s="186"/>
      <c r="EO129" s="186"/>
      <c r="EP129" s="186"/>
      <c r="EQ129" s="186"/>
      <c r="ER129" s="186"/>
      <c r="ES129" s="186"/>
      <c r="ET129" s="186"/>
      <c r="EU129" s="186"/>
      <c r="EV129" s="186"/>
      <c r="EW129" s="186"/>
      <c r="EX129" s="186"/>
      <c r="EY129" s="186"/>
      <c r="EZ129" s="186"/>
      <c r="FA129" s="186"/>
      <c r="FB129" s="186"/>
      <c r="FC129" s="186"/>
      <c r="FD129" s="186"/>
      <c r="FE129" s="186"/>
      <c r="FF129" s="186"/>
      <c r="FG129" s="186"/>
      <c r="FH129" s="186"/>
      <c r="FI129" s="186"/>
      <c r="FJ129" s="186"/>
      <c r="FK129" s="186"/>
      <c r="FL129" s="186"/>
      <c r="FM129" s="186"/>
      <c r="FN129" s="186"/>
      <c r="FO129" s="186"/>
      <c r="FP129" s="186"/>
      <c r="FQ129" s="186"/>
      <c r="FR129" s="186"/>
      <c r="FS129" s="186"/>
      <c r="FT129" s="186"/>
      <c r="FU129" s="186"/>
      <c r="FV129" s="186"/>
      <c r="FW129" s="186"/>
      <c r="FX129" s="186"/>
      <c r="FY129" s="186"/>
      <c r="FZ129" s="186"/>
      <c r="GA129" s="186"/>
      <c r="GB129" s="186"/>
      <c r="GC129" s="186"/>
      <c r="GD129" s="186"/>
      <c r="GE129" s="186"/>
      <c r="GF129" s="186"/>
      <c r="GG129" s="186"/>
      <c r="GH129" s="186"/>
      <c r="GI129" s="186"/>
      <c r="GJ129" s="186"/>
      <c r="GK129" s="186"/>
      <c r="GL129" s="186"/>
      <c r="GM129" s="186"/>
      <c r="GN129" s="186"/>
      <c r="GO129" s="186"/>
      <c r="GP129" s="186"/>
      <c r="GQ129" s="186"/>
      <c r="GR129" s="186"/>
      <c r="GS129" s="186"/>
      <c r="GT129" s="186"/>
      <c r="GU129" s="186"/>
      <c r="GV129" s="186"/>
      <c r="GW129" s="186"/>
      <c r="GX129" s="186"/>
      <c r="GY129" s="186"/>
      <c r="GZ129" s="186"/>
      <c r="HA129" s="186"/>
      <c r="HB129" s="186"/>
      <c r="HC129" s="186"/>
      <c r="HD129" s="186"/>
      <c r="HE129" s="186"/>
      <c r="HF129" s="186"/>
      <c r="HG129" s="186"/>
      <c r="HH129" s="186"/>
      <c r="HI129" s="186"/>
      <c r="HJ129" s="186"/>
      <c r="HK129" s="186"/>
      <c r="HL129" s="186"/>
      <c r="HM129" s="186"/>
      <c r="HN129" s="186"/>
      <c r="HO129" s="186"/>
      <c r="HP129" s="186"/>
      <c r="HQ129" s="186"/>
      <c r="HR129" s="186"/>
      <c r="HS129" s="186"/>
      <c r="HT129" s="186"/>
      <c r="HU129" s="186"/>
      <c r="HV129" s="186"/>
      <c r="HW129" s="186"/>
      <c r="HX129" s="186"/>
      <c r="HY129" s="186"/>
      <c r="HZ129" s="186"/>
      <c r="IA129" s="186"/>
      <c r="IB129" s="186"/>
      <c r="IC129" s="186"/>
      <c r="ID129" s="186"/>
      <c r="IE129" s="186"/>
      <c r="IF129" s="186"/>
      <c r="IG129" s="186"/>
      <c r="IH129" s="186"/>
      <c r="II129" s="186"/>
      <c r="IJ129" s="186"/>
      <c r="IK129" s="186"/>
      <c r="IL129" s="186"/>
      <c r="IM129" s="186"/>
      <c r="IN129" s="186"/>
      <c r="IO129" s="186"/>
      <c r="IP129" s="186"/>
      <c r="IQ129" s="186"/>
    </row>
    <row r="130" spans="1:251" ht="21" customHeight="1">
      <c r="A130" s="112" t="s">
        <v>233</v>
      </c>
      <c r="B130" s="133"/>
      <c r="C130" s="136">
        <v>9</v>
      </c>
      <c r="D130" s="137" t="s">
        <v>0</v>
      </c>
      <c r="E130" s="201" t="s">
        <v>257</v>
      </c>
      <c r="F130" s="139" t="s">
        <v>59</v>
      </c>
      <c r="G130" s="139"/>
      <c r="H130" s="140"/>
      <c r="I130" s="140"/>
      <c r="J130" s="187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  <c r="BG130" s="186"/>
      <c r="BH130" s="186"/>
      <c r="BI130" s="186"/>
      <c r="BJ130" s="186"/>
      <c r="BK130" s="186"/>
      <c r="BL130" s="186"/>
      <c r="BM130" s="186"/>
      <c r="BN130" s="186"/>
      <c r="BO130" s="186"/>
      <c r="BP130" s="186"/>
      <c r="BQ130" s="186"/>
      <c r="BR130" s="186"/>
      <c r="BS130" s="186"/>
      <c r="BT130" s="186"/>
      <c r="BU130" s="186"/>
      <c r="BV130" s="186"/>
      <c r="BW130" s="186"/>
      <c r="BX130" s="186"/>
      <c r="BY130" s="186"/>
      <c r="BZ130" s="186"/>
      <c r="CA130" s="186"/>
      <c r="CB130" s="186"/>
      <c r="CC130" s="186"/>
      <c r="CD130" s="186"/>
      <c r="CE130" s="186"/>
      <c r="CF130" s="186"/>
      <c r="CG130" s="186"/>
      <c r="CH130" s="186"/>
      <c r="CI130" s="186"/>
      <c r="CJ130" s="186"/>
      <c r="CK130" s="186"/>
      <c r="CL130" s="186"/>
      <c r="CM130" s="186"/>
      <c r="CN130" s="186"/>
      <c r="CO130" s="186"/>
      <c r="CP130" s="186"/>
      <c r="CQ130" s="186"/>
      <c r="CR130" s="186"/>
      <c r="CS130" s="186"/>
      <c r="CT130" s="186"/>
      <c r="CU130" s="186"/>
      <c r="CV130" s="186"/>
      <c r="CW130" s="186"/>
      <c r="CX130" s="186"/>
      <c r="CY130" s="186"/>
      <c r="CZ130" s="186"/>
      <c r="DA130" s="186"/>
      <c r="DB130" s="186"/>
      <c r="DC130" s="186"/>
      <c r="DD130" s="186"/>
      <c r="DE130" s="186"/>
      <c r="DF130" s="186"/>
      <c r="DG130" s="186"/>
      <c r="DH130" s="186"/>
      <c r="DI130" s="186"/>
      <c r="DJ130" s="186"/>
      <c r="DK130" s="186"/>
      <c r="DL130" s="186"/>
      <c r="DM130" s="186"/>
      <c r="DN130" s="186"/>
      <c r="DO130" s="186"/>
      <c r="DP130" s="186"/>
      <c r="DQ130" s="186"/>
      <c r="DR130" s="186"/>
      <c r="DS130" s="186"/>
      <c r="DT130" s="186"/>
      <c r="DU130" s="186"/>
      <c r="DV130" s="186"/>
      <c r="DW130" s="186"/>
      <c r="DX130" s="186"/>
      <c r="DY130" s="186"/>
      <c r="DZ130" s="186"/>
      <c r="EA130" s="186"/>
      <c r="EB130" s="186"/>
      <c r="EC130" s="186"/>
      <c r="ED130" s="186"/>
      <c r="EE130" s="186"/>
      <c r="EF130" s="186"/>
      <c r="EG130" s="186"/>
      <c r="EH130" s="186"/>
      <c r="EI130" s="186"/>
      <c r="EJ130" s="186"/>
      <c r="EK130" s="186"/>
      <c r="EL130" s="186"/>
      <c r="EM130" s="186"/>
      <c r="EN130" s="186"/>
      <c r="EO130" s="186"/>
      <c r="EP130" s="186"/>
      <c r="EQ130" s="186"/>
      <c r="ER130" s="186"/>
      <c r="ES130" s="186"/>
      <c r="ET130" s="186"/>
      <c r="EU130" s="186"/>
      <c r="EV130" s="186"/>
      <c r="EW130" s="186"/>
      <c r="EX130" s="186"/>
      <c r="EY130" s="186"/>
      <c r="EZ130" s="186"/>
      <c r="FA130" s="186"/>
      <c r="FB130" s="186"/>
      <c r="FC130" s="186"/>
      <c r="FD130" s="186"/>
      <c r="FE130" s="186"/>
      <c r="FF130" s="186"/>
      <c r="FG130" s="186"/>
      <c r="FH130" s="186"/>
      <c r="FI130" s="186"/>
      <c r="FJ130" s="186"/>
      <c r="FK130" s="186"/>
      <c r="FL130" s="186"/>
      <c r="FM130" s="186"/>
      <c r="FN130" s="186"/>
      <c r="FO130" s="186"/>
      <c r="FP130" s="186"/>
      <c r="FQ130" s="186"/>
      <c r="FR130" s="186"/>
      <c r="FS130" s="186"/>
      <c r="FT130" s="186"/>
      <c r="FU130" s="186"/>
      <c r="FV130" s="186"/>
      <c r="FW130" s="186"/>
      <c r="FX130" s="186"/>
      <c r="FY130" s="186"/>
      <c r="FZ130" s="186"/>
      <c r="GA130" s="186"/>
      <c r="GB130" s="186"/>
      <c r="GC130" s="186"/>
      <c r="GD130" s="186"/>
      <c r="GE130" s="186"/>
      <c r="GF130" s="186"/>
      <c r="GG130" s="186"/>
      <c r="GH130" s="186"/>
      <c r="GI130" s="186"/>
      <c r="GJ130" s="186"/>
      <c r="GK130" s="186"/>
      <c r="GL130" s="186"/>
      <c r="GM130" s="186"/>
      <c r="GN130" s="186"/>
      <c r="GO130" s="186"/>
      <c r="GP130" s="186"/>
      <c r="GQ130" s="186"/>
      <c r="GR130" s="186"/>
      <c r="GS130" s="186"/>
      <c r="GT130" s="186"/>
      <c r="GU130" s="186"/>
      <c r="GV130" s="186"/>
      <c r="GW130" s="186"/>
      <c r="GX130" s="186"/>
      <c r="GY130" s="186"/>
      <c r="GZ130" s="186"/>
      <c r="HA130" s="186"/>
      <c r="HB130" s="186"/>
      <c r="HC130" s="186"/>
      <c r="HD130" s="186"/>
      <c r="HE130" s="186"/>
      <c r="HF130" s="186"/>
      <c r="HG130" s="186"/>
      <c r="HH130" s="186"/>
      <c r="HI130" s="186"/>
      <c r="HJ130" s="186"/>
      <c r="HK130" s="186"/>
      <c r="HL130" s="186"/>
      <c r="HM130" s="186"/>
      <c r="HN130" s="186"/>
      <c r="HO130" s="186"/>
      <c r="HP130" s="186"/>
      <c r="HQ130" s="186"/>
      <c r="HR130" s="186"/>
      <c r="HS130" s="186"/>
      <c r="HT130" s="186"/>
      <c r="HU130" s="186"/>
      <c r="HV130" s="186"/>
      <c r="HW130" s="186"/>
      <c r="HX130" s="186"/>
      <c r="HY130" s="186"/>
      <c r="HZ130" s="186"/>
      <c r="IA130" s="186"/>
      <c r="IB130" s="186"/>
      <c r="IC130" s="186"/>
      <c r="ID130" s="186"/>
      <c r="IE130" s="186"/>
      <c r="IF130" s="186"/>
      <c r="IG130" s="186"/>
      <c r="IH130" s="186"/>
      <c r="II130" s="186"/>
      <c r="IJ130" s="186"/>
      <c r="IK130" s="186"/>
      <c r="IL130" s="186"/>
      <c r="IM130" s="186"/>
      <c r="IN130" s="186"/>
      <c r="IO130" s="186"/>
      <c r="IP130" s="186"/>
      <c r="IQ130" s="186"/>
    </row>
    <row r="131" spans="1:251" ht="21" customHeight="1">
      <c r="A131" s="191"/>
      <c r="B131" s="149"/>
      <c r="C131" s="192">
        <v>10</v>
      </c>
      <c r="D131" s="193" t="s">
        <v>237</v>
      </c>
      <c r="E131" s="194" t="s">
        <v>239</v>
      </c>
      <c r="F131" s="195" t="s">
        <v>59</v>
      </c>
      <c r="G131" s="195" t="s">
        <v>231</v>
      </c>
      <c r="H131" s="196"/>
      <c r="I131" s="196" t="s">
        <v>48</v>
      </c>
      <c r="J131" s="187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  <c r="BG131" s="186"/>
      <c r="BH131" s="186"/>
      <c r="BI131" s="186"/>
      <c r="BJ131" s="186"/>
      <c r="BK131" s="186"/>
      <c r="BL131" s="186"/>
      <c r="BM131" s="186"/>
      <c r="BN131" s="186"/>
      <c r="BO131" s="186"/>
      <c r="BP131" s="186"/>
      <c r="BQ131" s="186"/>
      <c r="BR131" s="186"/>
      <c r="BS131" s="186"/>
      <c r="BT131" s="186"/>
      <c r="BU131" s="186"/>
      <c r="BV131" s="186"/>
      <c r="BW131" s="186"/>
      <c r="BX131" s="186"/>
      <c r="BY131" s="186"/>
      <c r="BZ131" s="186"/>
      <c r="CA131" s="186"/>
      <c r="CB131" s="186"/>
      <c r="CC131" s="186"/>
      <c r="CD131" s="186"/>
      <c r="CE131" s="186"/>
      <c r="CF131" s="186"/>
      <c r="CG131" s="186"/>
      <c r="CH131" s="186"/>
      <c r="CI131" s="186"/>
      <c r="CJ131" s="186"/>
      <c r="CK131" s="186"/>
      <c r="CL131" s="186"/>
      <c r="CM131" s="186"/>
      <c r="CN131" s="186"/>
      <c r="CO131" s="186"/>
      <c r="CP131" s="186"/>
      <c r="CQ131" s="186"/>
      <c r="CR131" s="186"/>
      <c r="CS131" s="186"/>
      <c r="CT131" s="186"/>
      <c r="CU131" s="186"/>
      <c r="CV131" s="186"/>
      <c r="CW131" s="186"/>
      <c r="CX131" s="186"/>
      <c r="CY131" s="186"/>
      <c r="CZ131" s="186"/>
      <c r="DA131" s="186"/>
      <c r="DB131" s="186"/>
      <c r="DC131" s="186"/>
      <c r="DD131" s="186"/>
      <c r="DE131" s="186"/>
      <c r="DF131" s="186"/>
      <c r="DG131" s="186"/>
      <c r="DH131" s="186"/>
      <c r="DI131" s="186"/>
      <c r="DJ131" s="186"/>
      <c r="DK131" s="186"/>
      <c r="DL131" s="186"/>
      <c r="DM131" s="186"/>
      <c r="DN131" s="186"/>
      <c r="DO131" s="186"/>
      <c r="DP131" s="186"/>
      <c r="DQ131" s="186"/>
      <c r="DR131" s="186"/>
      <c r="DS131" s="186"/>
      <c r="DT131" s="186"/>
      <c r="DU131" s="186"/>
      <c r="DV131" s="186"/>
      <c r="DW131" s="186"/>
      <c r="DX131" s="186"/>
      <c r="DY131" s="186"/>
      <c r="DZ131" s="186"/>
      <c r="EA131" s="186"/>
      <c r="EB131" s="186"/>
      <c r="EC131" s="186"/>
      <c r="ED131" s="186"/>
      <c r="EE131" s="186"/>
      <c r="EF131" s="186"/>
      <c r="EG131" s="186"/>
      <c r="EH131" s="186"/>
      <c r="EI131" s="186"/>
      <c r="EJ131" s="186"/>
      <c r="EK131" s="186"/>
      <c r="EL131" s="186"/>
      <c r="EM131" s="186"/>
      <c r="EN131" s="186"/>
      <c r="EO131" s="186"/>
      <c r="EP131" s="186"/>
      <c r="EQ131" s="186"/>
      <c r="ER131" s="186"/>
      <c r="ES131" s="186"/>
      <c r="ET131" s="186"/>
      <c r="EU131" s="186"/>
      <c r="EV131" s="186"/>
      <c r="EW131" s="186"/>
      <c r="EX131" s="186"/>
      <c r="EY131" s="186"/>
      <c r="EZ131" s="186"/>
      <c r="FA131" s="186"/>
      <c r="FB131" s="186"/>
      <c r="FC131" s="186"/>
      <c r="FD131" s="186"/>
      <c r="FE131" s="186"/>
      <c r="FF131" s="186"/>
      <c r="FG131" s="186"/>
      <c r="FH131" s="186"/>
      <c r="FI131" s="186"/>
      <c r="FJ131" s="186"/>
      <c r="FK131" s="186"/>
      <c r="FL131" s="186"/>
      <c r="FM131" s="186"/>
      <c r="FN131" s="186"/>
      <c r="FO131" s="186"/>
      <c r="FP131" s="186"/>
      <c r="FQ131" s="186"/>
      <c r="FR131" s="186"/>
      <c r="FS131" s="186"/>
      <c r="FT131" s="186"/>
      <c r="FU131" s="186"/>
      <c r="FV131" s="186"/>
      <c r="FW131" s="186"/>
      <c r="FX131" s="186"/>
      <c r="FY131" s="186"/>
      <c r="FZ131" s="186"/>
      <c r="GA131" s="186"/>
      <c r="GB131" s="186"/>
      <c r="GC131" s="186"/>
      <c r="GD131" s="186"/>
      <c r="GE131" s="186"/>
      <c r="GF131" s="186"/>
      <c r="GG131" s="186"/>
      <c r="GH131" s="186"/>
      <c r="GI131" s="186"/>
      <c r="GJ131" s="186"/>
      <c r="GK131" s="186"/>
      <c r="GL131" s="186"/>
      <c r="GM131" s="186"/>
      <c r="GN131" s="186"/>
      <c r="GO131" s="186"/>
      <c r="GP131" s="186"/>
      <c r="GQ131" s="186"/>
      <c r="GR131" s="186"/>
      <c r="GS131" s="186"/>
      <c r="GT131" s="186"/>
      <c r="GU131" s="186"/>
      <c r="GV131" s="186"/>
      <c r="GW131" s="186"/>
      <c r="GX131" s="186"/>
      <c r="GY131" s="186"/>
      <c r="GZ131" s="186"/>
      <c r="HA131" s="186"/>
      <c r="HB131" s="186"/>
      <c r="HC131" s="186"/>
      <c r="HD131" s="186"/>
      <c r="HE131" s="186"/>
      <c r="HF131" s="186"/>
      <c r="HG131" s="186"/>
      <c r="HH131" s="186"/>
      <c r="HI131" s="186"/>
      <c r="HJ131" s="186"/>
      <c r="HK131" s="186"/>
      <c r="HL131" s="186"/>
      <c r="HM131" s="186"/>
      <c r="HN131" s="186"/>
      <c r="HO131" s="186"/>
      <c r="HP131" s="186"/>
      <c r="HQ131" s="186"/>
      <c r="HR131" s="186"/>
      <c r="HS131" s="186"/>
      <c r="HT131" s="186"/>
      <c r="HU131" s="186"/>
      <c r="HV131" s="186"/>
      <c r="HW131" s="186"/>
      <c r="HX131" s="186"/>
      <c r="HY131" s="186"/>
      <c r="HZ131" s="186"/>
      <c r="IA131" s="186"/>
      <c r="IB131" s="186"/>
      <c r="IC131" s="186"/>
      <c r="ID131" s="186"/>
      <c r="IE131" s="186"/>
      <c r="IF131" s="186"/>
      <c r="IG131" s="186"/>
      <c r="IH131" s="186"/>
      <c r="II131" s="186"/>
      <c r="IJ131" s="186"/>
      <c r="IK131" s="186"/>
      <c r="IL131" s="186"/>
      <c r="IM131" s="186"/>
      <c r="IN131" s="186"/>
      <c r="IO131" s="186"/>
      <c r="IP131" s="186"/>
      <c r="IQ131" s="186"/>
    </row>
    <row r="132" spans="1:251" ht="21" customHeight="1">
      <c r="A132" s="190"/>
      <c r="B132" s="191"/>
      <c r="C132" s="151"/>
      <c r="D132" s="151"/>
      <c r="E132" s="151"/>
      <c r="F132" s="151"/>
      <c r="G132" s="151"/>
      <c r="H132" s="151"/>
      <c r="I132" s="151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6"/>
      <c r="BZ132" s="186"/>
      <c r="CA132" s="186"/>
      <c r="CB132" s="186"/>
      <c r="CC132" s="186"/>
      <c r="CD132" s="186"/>
      <c r="CE132" s="186"/>
      <c r="CF132" s="186"/>
      <c r="CG132" s="186"/>
      <c r="CH132" s="186"/>
      <c r="CI132" s="186"/>
      <c r="CJ132" s="186"/>
      <c r="CK132" s="186"/>
      <c r="CL132" s="186"/>
      <c r="CM132" s="186"/>
      <c r="CN132" s="186"/>
      <c r="CO132" s="186"/>
      <c r="CP132" s="186"/>
      <c r="CQ132" s="186"/>
      <c r="CR132" s="186"/>
      <c r="CS132" s="186"/>
      <c r="CT132" s="186"/>
      <c r="CU132" s="186"/>
      <c r="CV132" s="186"/>
      <c r="CW132" s="186"/>
      <c r="CX132" s="186"/>
      <c r="CY132" s="186"/>
      <c r="CZ132" s="186"/>
      <c r="DA132" s="186"/>
      <c r="DB132" s="186"/>
      <c r="DC132" s="186"/>
      <c r="DD132" s="186"/>
      <c r="DE132" s="186"/>
      <c r="DF132" s="186"/>
      <c r="DG132" s="186"/>
      <c r="DH132" s="186"/>
      <c r="DI132" s="186"/>
      <c r="DJ132" s="186"/>
      <c r="DK132" s="186"/>
      <c r="DL132" s="186"/>
      <c r="DM132" s="186"/>
      <c r="DN132" s="186"/>
      <c r="DO132" s="186"/>
      <c r="DP132" s="186"/>
      <c r="DQ132" s="186"/>
      <c r="DR132" s="186"/>
      <c r="DS132" s="186"/>
      <c r="DT132" s="186"/>
      <c r="DU132" s="186"/>
      <c r="DV132" s="186"/>
      <c r="DW132" s="186"/>
      <c r="DX132" s="186"/>
      <c r="DY132" s="186"/>
      <c r="DZ132" s="186"/>
      <c r="EA132" s="186"/>
      <c r="EB132" s="186"/>
      <c r="EC132" s="186"/>
      <c r="ED132" s="186"/>
      <c r="EE132" s="186"/>
      <c r="EF132" s="186"/>
      <c r="EG132" s="186"/>
      <c r="EH132" s="186"/>
      <c r="EI132" s="186"/>
      <c r="EJ132" s="186"/>
      <c r="EK132" s="186"/>
      <c r="EL132" s="186"/>
      <c r="EM132" s="186"/>
      <c r="EN132" s="186"/>
      <c r="EO132" s="186"/>
      <c r="EP132" s="186"/>
      <c r="EQ132" s="186"/>
      <c r="ER132" s="186"/>
      <c r="ES132" s="186"/>
      <c r="ET132" s="186"/>
      <c r="EU132" s="186"/>
      <c r="EV132" s="186"/>
      <c r="EW132" s="186"/>
      <c r="EX132" s="186"/>
      <c r="EY132" s="186"/>
      <c r="EZ132" s="186"/>
      <c r="FA132" s="186"/>
      <c r="FB132" s="186"/>
      <c r="FC132" s="186"/>
      <c r="FD132" s="186"/>
      <c r="FE132" s="186"/>
      <c r="FF132" s="186"/>
      <c r="FG132" s="186"/>
      <c r="FH132" s="186"/>
      <c r="FI132" s="186"/>
      <c r="FJ132" s="186"/>
      <c r="FK132" s="186"/>
      <c r="FL132" s="186"/>
      <c r="FM132" s="186"/>
      <c r="FN132" s="186"/>
      <c r="FO132" s="186"/>
      <c r="FP132" s="186"/>
      <c r="FQ132" s="186"/>
      <c r="FR132" s="186"/>
      <c r="FS132" s="186"/>
      <c r="FT132" s="186"/>
      <c r="FU132" s="186"/>
      <c r="FV132" s="186"/>
      <c r="FW132" s="186"/>
      <c r="FX132" s="186"/>
      <c r="FY132" s="186"/>
      <c r="FZ132" s="186"/>
      <c r="GA132" s="186"/>
      <c r="GB132" s="186"/>
      <c r="GC132" s="186"/>
      <c r="GD132" s="186"/>
      <c r="GE132" s="186"/>
      <c r="GF132" s="186"/>
      <c r="GG132" s="186"/>
      <c r="GH132" s="186"/>
      <c r="GI132" s="186"/>
      <c r="GJ132" s="186"/>
      <c r="GK132" s="186"/>
      <c r="GL132" s="186"/>
      <c r="GM132" s="186"/>
      <c r="GN132" s="186"/>
      <c r="GO132" s="186"/>
      <c r="GP132" s="186"/>
      <c r="GQ132" s="186"/>
      <c r="GR132" s="186"/>
      <c r="GS132" s="186"/>
      <c r="GT132" s="186"/>
      <c r="GU132" s="186"/>
      <c r="GV132" s="186"/>
      <c r="GW132" s="186"/>
      <c r="GX132" s="186"/>
      <c r="GY132" s="186"/>
      <c r="GZ132" s="186"/>
      <c r="HA132" s="186"/>
      <c r="HB132" s="186"/>
      <c r="HC132" s="186"/>
      <c r="HD132" s="186"/>
      <c r="HE132" s="186"/>
      <c r="HF132" s="186"/>
      <c r="HG132" s="186"/>
      <c r="HH132" s="186"/>
      <c r="HI132" s="186"/>
      <c r="HJ132" s="186"/>
      <c r="HK132" s="186"/>
      <c r="HL132" s="186"/>
      <c r="HM132" s="186"/>
      <c r="HN132" s="186"/>
      <c r="HO132" s="186"/>
      <c r="HP132" s="186"/>
      <c r="HQ132" s="186"/>
      <c r="HR132" s="186"/>
      <c r="HS132" s="186"/>
      <c r="HT132" s="186"/>
      <c r="HU132" s="186"/>
      <c r="HV132" s="186"/>
      <c r="HW132" s="186"/>
      <c r="HX132" s="186"/>
      <c r="HY132" s="186"/>
      <c r="HZ132" s="186"/>
      <c r="IA132" s="186"/>
      <c r="IB132" s="186"/>
      <c r="IC132" s="186"/>
      <c r="ID132" s="186"/>
      <c r="IE132" s="186"/>
      <c r="IF132" s="186"/>
      <c r="IG132" s="186"/>
      <c r="IH132" s="186"/>
      <c r="II132" s="186"/>
      <c r="IJ132" s="186"/>
      <c r="IK132" s="186"/>
      <c r="IL132" s="186"/>
      <c r="IM132" s="186"/>
      <c r="IN132" s="186"/>
      <c r="IO132" s="186"/>
      <c r="IP132" s="186"/>
      <c r="IQ132" s="186"/>
    </row>
    <row r="133" spans="1:251" ht="21" customHeight="1">
      <c r="A133" s="202" t="s">
        <v>258</v>
      </c>
      <c r="B133" s="123">
        <v>13</v>
      </c>
      <c r="C133" s="124">
        <v>1</v>
      </c>
      <c r="D133" s="125" t="s">
        <v>181</v>
      </c>
      <c r="E133" s="200" t="s">
        <v>172</v>
      </c>
      <c r="F133" s="127" t="s">
        <v>59</v>
      </c>
      <c r="G133" s="127"/>
      <c r="H133" s="128"/>
      <c r="I133" s="128"/>
      <c r="J133" s="187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186"/>
      <c r="BY133" s="186"/>
      <c r="BZ133" s="186"/>
      <c r="CA133" s="186"/>
      <c r="CB133" s="186"/>
      <c r="CC133" s="186"/>
      <c r="CD133" s="186"/>
      <c r="CE133" s="186"/>
      <c r="CF133" s="186"/>
      <c r="CG133" s="186"/>
      <c r="CH133" s="186"/>
      <c r="CI133" s="186"/>
      <c r="CJ133" s="186"/>
      <c r="CK133" s="186"/>
      <c r="CL133" s="186"/>
      <c r="CM133" s="186"/>
      <c r="CN133" s="186"/>
      <c r="CO133" s="186"/>
      <c r="CP133" s="186"/>
      <c r="CQ133" s="186"/>
      <c r="CR133" s="186"/>
      <c r="CS133" s="186"/>
      <c r="CT133" s="186"/>
      <c r="CU133" s="186"/>
      <c r="CV133" s="186"/>
      <c r="CW133" s="186"/>
      <c r="CX133" s="186"/>
      <c r="CY133" s="186"/>
      <c r="CZ133" s="186"/>
      <c r="DA133" s="186"/>
      <c r="DB133" s="186"/>
      <c r="DC133" s="186"/>
      <c r="DD133" s="186"/>
      <c r="DE133" s="186"/>
      <c r="DF133" s="186"/>
      <c r="DG133" s="186"/>
      <c r="DH133" s="186"/>
      <c r="DI133" s="186"/>
      <c r="DJ133" s="186"/>
      <c r="DK133" s="186"/>
      <c r="DL133" s="186"/>
      <c r="DM133" s="186"/>
      <c r="DN133" s="186"/>
      <c r="DO133" s="186"/>
      <c r="DP133" s="186"/>
      <c r="DQ133" s="186"/>
      <c r="DR133" s="186"/>
      <c r="DS133" s="186"/>
      <c r="DT133" s="186"/>
      <c r="DU133" s="186"/>
      <c r="DV133" s="186"/>
      <c r="DW133" s="186"/>
      <c r="DX133" s="186"/>
      <c r="DY133" s="186"/>
      <c r="DZ133" s="186"/>
      <c r="EA133" s="186"/>
      <c r="EB133" s="186"/>
      <c r="EC133" s="186"/>
      <c r="ED133" s="186"/>
      <c r="EE133" s="186"/>
      <c r="EF133" s="186"/>
      <c r="EG133" s="186"/>
      <c r="EH133" s="186"/>
      <c r="EI133" s="186"/>
      <c r="EJ133" s="186"/>
      <c r="EK133" s="186"/>
      <c r="EL133" s="186"/>
      <c r="EM133" s="186"/>
      <c r="EN133" s="186"/>
      <c r="EO133" s="186"/>
      <c r="EP133" s="186"/>
      <c r="EQ133" s="186"/>
      <c r="ER133" s="186"/>
      <c r="ES133" s="186"/>
      <c r="ET133" s="186"/>
      <c r="EU133" s="186"/>
      <c r="EV133" s="186"/>
      <c r="EW133" s="186"/>
      <c r="EX133" s="186"/>
      <c r="EY133" s="186"/>
      <c r="EZ133" s="186"/>
      <c r="FA133" s="186"/>
      <c r="FB133" s="186"/>
      <c r="FC133" s="186"/>
      <c r="FD133" s="186"/>
      <c r="FE133" s="186"/>
      <c r="FF133" s="186"/>
      <c r="FG133" s="186"/>
      <c r="FH133" s="186"/>
      <c r="FI133" s="186"/>
      <c r="FJ133" s="186"/>
      <c r="FK133" s="186"/>
      <c r="FL133" s="186"/>
      <c r="FM133" s="186"/>
      <c r="FN133" s="186"/>
      <c r="FO133" s="186"/>
      <c r="FP133" s="186"/>
      <c r="FQ133" s="186"/>
      <c r="FR133" s="186"/>
      <c r="FS133" s="186"/>
      <c r="FT133" s="186"/>
      <c r="FU133" s="186"/>
      <c r="FV133" s="186"/>
      <c r="FW133" s="186"/>
      <c r="FX133" s="186"/>
      <c r="FY133" s="186"/>
      <c r="FZ133" s="186"/>
      <c r="GA133" s="186"/>
      <c r="GB133" s="186"/>
      <c r="GC133" s="186"/>
      <c r="GD133" s="186"/>
      <c r="GE133" s="186"/>
      <c r="GF133" s="186"/>
      <c r="GG133" s="186"/>
      <c r="GH133" s="186"/>
      <c r="GI133" s="186"/>
      <c r="GJ133" s="186"/>
      <c r="GK133" s="186"/>
      <c r="GL133" s="186"/>
      <c r="GM133" s="186"/>
      <c r="GN133" s="186"/>
      <c r="GO133" s="186"/>
      <c r="GP133" s="186"/>
      <c r="GQ133" s="186"/>
      <c r="GR133" s="186"/>
      <c r="GS133" s="186"/>
      <c r="GT133" s="186"/>
      <c r="GU133" s="186"/>
      <c r="GV133" s="186"/>
      <c r="GW133" s="186"/>
      <c r="GX133" s="186"/>
      <c r="GY133" s="186"/>
      <c r="GZ133" s="186"/>
      <c r="HA133" s="186"/>
      <c r="HB133" s="186"/>
      <c r="HC133" s="186"/>
      <c r="HD133" s="186"/>
      <c r="HE133" s="186"/>
      <c r="HF133" s="186"/>
      <c r="HG133" s="186"/>
      <c r="HH133" s="186"/>
      <c r="HI133" s="186"/>
      <c r="HJ133" s="186"/>
      <c r="HK133" s="186"/>
      <c r="HL133" s="186"/>
      <c r="HM133" s="186"/>
      <c r="HN133" s="186"/>
      <c r="HO133" s="186"/>
      <c r="HP133" s="186"/>
      <c r="HQ133" s="186"/>
      <c r="HR133" s="186"/>
      <c r="HS133" s="186"/>
      <c r="HT133" s="186"/>
      <c r="HU133" s="186"/>
      <c r="HV133" s="186"/>
      <c r="HW133" s="186"/>
      <c r="HX133" s="186"/>
      <c r="HY133" s="186"/>
      <c r="HZ133" s="186"/>
      <c r="IA133" s="186"/>
      <c r="IB133" s="186"/>
      <c r="IC133" s="186"/>
      <c r="ID133" s="186"/>
      <c r="IE133" s="186"/>
      <c r="IF133" s="186"/>
      <c r="IG133" s="186"/>
      <c r="IH133" s="186"/>
      <c r="II133" s="186"/>
      <c r="IJ133" s="186"/>
      <c r="IK133" s="186"/>
      <c r="IL133" s="186"/>
      <c r="IM133" s="186"/>
      <c r="IN133" s="186"/>
      <c r="IO133" s="186"/>
      <c r="IP133" s="186"/>
      <c r="IQ133" s="186"/>
    </row>
    <row r="134" spans="1:251" ht="21" customHeight="1">
      <c r="A134" s="203" t="s">
        <v>233</v>
      </c>
      <c r="B134" s="133"/>
      <c r="C134" s="124">
        <v>2</v>
      </c>
      <c r="D134" s="125" t="s">
        <v>181</v>
      </c>
      <c r="E134" s="200" t="s">
        <v>173</v>
      </c>
      <c r="F134" s="127" t="s">
        <v>59</v>
      </c>
      <c r="G134" s="127"/>
      <c r="H134" s="128"/>
      <c r="I134" s="128"/>
      <c r="J134" s="187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/>
      <c r="BF134" s="186"/>
      <c r="BG134" s="186"/>
      <c r="BH134" s="186"/>
      <c r="BI134" s="186"/>
      <c r="BJ134" s="186"/>
      <c r="BK134" s="186"/>
      <c r="BL134" s="186"/>
      <c r="BM134" s="186"/>
      <c r="BN134" s="186"/>
      <c r="BO134" s="186"/>
      <c r="BP134" s="186"/>
      <c r="BQ134" s="186"/>
      <c r="BR134" s="186"/>
      <c r="BS134" s="186"/>
      <c r="BT134" s="186"/>
      <c r="BU134" s="186"/>
      <c r="BV134" s="186"/>
      <c r="BW134" s="186"/>
      <c r="BX134" s="186"/>
      <c r="BY134" s="186"/>
      <c r="BZ134" s="186"/>
      <c r="CA134" s="186"/>
      <c r="CB134" s="186"/>
      <c r="CC134" s="186"/>
      <c r="CD134" s="186"/>
      <c r="CE134" s="186"/>
      <c r="CF134" s="186"/>
      <c r="CG134" s="186"/>
      <c r="CH134" s="186"/>
      <c r="CI134" s="186"/>
      <c r="CJ134" s="186"/>
      <c r="CK134" s="186"/>
      <c r="CL134" s="186"/>
      <c r="CM134" s="186"/>
      <c r="CN134" s="186"/>
      <c r="CO134" s="186"/>
      <c r="CP134" s="186"/>
      <c r="CQ134" s="186"/>
      <c r="CR134" s="186"/>
      <c r="CS134" s="186"/>
      <c r="CT134" s="186"/>
      <c r="CU134" s="186"/>
      <c r="CV134" s="186"/>
      <c r="CW134" s="186"/>
      <c r="CX134" s="186"/>
      <c r="CY134" s="186"/>
      <c r="CZ134" s="186"/>
      <c r="DA134" s="186"/>
      <c r="DB134" s="186"/>
      <c r="DC134" s="186"/>
      <c r="DD134" s="186"/>
      <c r="DE134" s="186"/>
      <c r="DF134" s="186"/>
      <c r="DG134" s="186"/>
      <c r="DH134" s="186"/>
      <c r="DI134" s="186"/>
      <c r="DJ134" s="186"/>
      <c r="DK134" s="186"/>
      <c r="DL134" s="186"/>
      <c r="DM134" s="186"/>
      <c r="DN134" s="186"/>
      <c r="DO134" s="186"/>
      <c r="DP134" s="186"/>
      <c r="DQ134" s="186"/>
      <c r="DR134" s="186"/>
      <c r="DS134" s="186"/>
      <c r="DT134" s="186"/>
      <c r="DU134" s="186"/>
      <c r="DV134" s="186"/>
      <c r="DW134" s="186"/>
      <c r="DX134" s="186"/>
      <c r="DY134" s="186"/>
      <c r="DZ134" s="186"/>
      <c r="EA134" s="186"/>
      <c r="EB134" s="186"/>
      <c r="EC134" s="186"/>
      <c r="ED134" s="186"/>
      <c r="EE134" s="186"/>
      <c r="EF134" s="186"/>
      <c r="EG134" s="186"/>
      <c r="EH134" s="186"/>
      <c r="EI134" s="186"/>
      <c r="EJ134" s="186"/>
      <c r="EK134" s="186"/>
      <c r="EL134" s="186"/>
      <c r="EM134" s="186"/>
      <c r="EN134" s="186"/>
      <c r="EO134" s="186"/>
      <c r="EP134" s="186"/>
      <c r="EQ134" s="186"/>
      <c r="ER134" s="186"/>
      <c r="ES134" s="186"/>
      <c r="ET134" s="186"/>
      <c r="EU134" s="186"/>
      <c r="EV134" s="186"/>
      <c r="EW134" s="186"/>
      <c r="EX134" s="186"/>
      <c r="EY134" s="186"/>
      <c r="EZ134" s="186"/>
      <c r="FA134" s="186"/>
      <c r="FB134" s="186"/>
      <c r="FC134" s="186"/>
      <c r="FD134" s="186"/>
      <c r="FE134" s="186"/>
      <c r="FF134" s="186"/>
      <c r="FG134" s="186"/>
      <c r="FH134" s="186"/>
      <c r="FI134" s="186"/>
      <c r="FJ134" s="186"/>
      <c r="FK134" s="186"/>
      <c r="FL134" s="186"/>
      <c r="FM134" s="186"/>
      <c r="FN134" s="186"/>
      <c r="FO134" s="186"/>
      <c r="FP134" s="186"/>
      <c r="FQ134" s="186"/>
      <c r="FR134" s="186"/>
      <c r="FS134" s="186"/>
      <c r="FT134" s="186"/>
      <c r="FU134" s="186"/>
      <c r="FV134" s="186"/>
      <c r="FW134" s="186"/>
      <c r="FX134" s="186"/>
      <c r="FY134" s="186"/>
      <c r="FZ134" s="186"/>
      <c r="GA134" s="186"/>
      <c r="GB134" s="186"/>
      <c r="GC134" s="186"/>
      <c r="GD134" s="186"/>
      <c r="GE134" s="186"/>
      <c r="GF134" s="186"/>
      <c r="GG134" s="186"/>
      <c r="GH134" s="186"/>
      <c r="GI134" s="186"/>
      <c r="GJ134" s="186"/>
      <c r="GK134" s="186"/>
      <c r="GL134" s="186"/>
      <c r="GM134" s="186"/>
      <c r="GN134" s="186"/>
      <c r="GO134" s="186"/>
      <c r="GP134" s="186"/>
      <c r="GQ134" s="186"/>
      <c r="GR134" s="186"/>
      <c r="GS134" s="186"/>
      <c r="GT134" s="186"/>
      <c r="GU134" s="186"/>
      <c r="GV134" s="186"/>
      <c r="GW134" s="186"/>
      <c r="GX134" s="186"/>
      <c r="GY134" s="186"/>
      <c r="GZ134" s="186"/>
      <c r="HA134" s="186"/>
      <c r="HB134" s="186"/>
      <c r="HC134" s="186"/>
      <c r="HD134" s="186"/>
      <c r="HE134" s="186"/>
      <c r="HF134" s="186"/>
      <c r="HG134" s="186"/>
      <c r="HH134" s="186"/>
      <c r="HI134" s="186"/>
      <c r="HJ134" s="186"/>
      <c r="HK134" s="186"/>
      <c r="HL134" s="186"/>
      <c r="HM134" s="186"/>
      <c r="HN134" s="186"/>
      <c r="HO134" s="186"/>
      <c r="HP134" s="186"/>
      <c r="HQ134" s="186"/>
      <c r="HR134" s="186"/>
      <c r="HS134" s="186"/>
      <c r="HT134" s="186"/>
      <c r="HU134" s="186"/>
      <c r="HV134" s="186"/>
      <c r="HW134" s="186"/>
      <c r="HX134" s="186"/>
      <c r="HY134" s="186"/>
      <c r="HZ134" s="186"/>
      <c r="IA134" s="186"/>
      <c r="IB134" s="186"/>
      <c r="IC134" s="186"/>
      <c r="ID134" s="186"/>
      <c r="IE134" s="186"/>
      <c r="IF134" s="186"/>
      <c r="IG134" s="186"/>
      <c r="IH134" s="186"/>
      <c r="II134" s="186"/>
      <c r="IJ134" s="186"/>
      <c r="IK134" s="186"/>
      <c r="IL134" s="186"/>
      <c r="IM134" s="186"/>
      <c r="IN134" s="186"/>
      <c r="IO134" s="186"/>
      <c r="IP134" s="186"/>
      <c r="IQ134" s="186"/>
    </row>
    <row r="135" spans="1:251" ht="21" customHeight="1">
      <c r="A135" s="132"/>
      <c r="B135" s="133"/>
      <c r="C135" s="124">
        <v>3</v>
      </c>
      <c r="D135" s="125" t="s">
        <v>181</v>
      </c>
      <c r="E135" s="200" t="s">
        <v>259</v>
      </c>
      <c r="F135" s="127" t="s">
        <v>59</v>
      </c>
      <c r="G135" s="127"/>
      <c r="H135" s="128"/>
      <c r="I135" s="128"/>
      <c r="J135" s="187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/>
      <c r="BC135" s="186"/>
      <c r="BD135" s="186"/>
      <c r="BE135" s="186"/>
      <c r="BF135" s="186"/>
      <c r="BG135" s="186"/>
      <c r="BH135" s="186"/>
      <c r="BI135" s="186"/>
      <c r="BJ135" s="186"/>
      <c r="BK135" s="186"/>
      <c r="BL135" s="186"/>
      <c r="BM135" s="186"/>
      <c r="BN135" s="186"/>
      <c r="BO135" s="186"/>
      <c r="BP135" s="186"/>
      <c r="BQ135" s="186"/>
      <c r="BR135" s="186"/>
      <c r="BS135" s="186"/>
      <c r="BT135" s="186"/>
      <c r="BU135" s="186"/>
      <c r="BV135" s="186"/>
      <c r="BW135" s="186"/>
      <c r="BX135" s="186"/>
      <c r="BY135" s="186"/>
      <c r="BZ135" s="186"/>
      <c r="CA135" s="186"/>
      <c r="CB135" s="186"/>
      <c r="CC135" s="186"/>
      <c r="CD135" s="186"/>
      <c r="CE135" s="186"/>
      <c r="CF135" s="186"/>
      <c r="CG135" s="186"/>
      <c r="CH135" s="186"/>
      <c r="CI135" s="186"/>
      <c r="CJ135" s="186"/>
      <c r="CK135" s="186"/>
      <c r="CL135" s="186"/>
      <c r="CM135" s="186"/>
      <c r="CN135" s="186"/>
      <c r="CO135" s="186"/>
      <c r="CP135" s="186"/>
      <c r="CQ135" s="186"/>
      <c r="CR135" s="186"/>
      <c r="CS135" s="186"/>
      <c r="CT135" s="186"/>
      <c r="CU135" s="186"/>
      <c r="CV135" s="186"/>
      <c r="CW135" s="186"/>
      <c r="CX135" s="186"/>
      <c r="CY135" s="186"/>
      <c r="CZ135" s="186"/>
      <c r="DA135" s="186"/>
      <c r="DB135" s="186"/>
      <c r="DC135" s="186"/>
      <c r="DD135" s="186"/>
      <c r="DE135" s="186"/>
      <c r="DF135" s="186"/>
      <c r="DG135" s="186"/>
      <c r="DH135" s="186"/>
      <c r="DI135" s="186"/>
      <c r="DJ135" s="186"/>
      <c r="DK135" s="186"/>
      <c r="DL135" s="186"/>
      <c r="DM135" s="186"/>
      <c r="DN135" s="186"/>
      <c r="DO135" s="186"/>
      <c r="DP135" s="186"/>
      <c r="DQ135" s="186"/>
      <c r="DR135" s="186"/>
      <c r="DS135" s="186"/>
      <c r="DT135" s="186"/>
      <c r="DU135" s="186"/>
      <c r="DV135" s="186"/>
      <c r="DW135" s="186"/>
      <c r="DX135" s="186"/>
      <c r="DY135" s="186"/>
      <c r="DZ135" s="186"/>
      <c r="EA135" s="186"/>
      <c r="EB135" s="186"/>
      <c r="EC135" s="186"/>
      <c r="ED135" s="186"/>
      <c r="EE135" s="186"/>
      <c r="EF135" s="186"/>
      <c r="EG135" s="186"/>
      <c r="EH135" s="186"/>
      <c r="EI135" s="186"/>
      <c r="EJ135" s="186"/>
      <c r="EK135" s="186"/>
      <c r="EL135" s="186"/>
      <c r="EM135" s="186"/>
      <c r="EN135" s="186"/>
      <c r="EO135" s="186"/>
      <c r="EP135" s="186"/>
      <c r="EQ135" s="186"/>
      <c r="ER135" s="186"/>
      <c r="ES135" s="186"/>
      <c r="ET135" s="186"/>
      <c r="EU135" s="186"/>
      <c r="EV135" s="186"/>
      <c r="EW135" s="186"/>
      <c r="EX135" s="186"/>
      <c r="EY135" s="186"/>
      <c r="EZ135" s="186"/>
      <c r="FA135" s="186"/>
      <c r="FB135" s="186"/>
      <c r="FC135" s="186"/>
      <c r="FD135" s="186"/>
      <c r="FE135" s="186"/>
      <c r="FF135" s="186"/>
      <c r="FG135" s="186"/>
      <c r="FH135" s="186"/>
      <c r="FI135" s="186"/>
      <c r="FJ135" s="186"/>
      <c r="FK135" s="186"/>
      <c r="FL135" s="186"/>
      <c r="FM135" s="186"/>
      <c r="FN135" s="186"/>
      <c r="FO135" s="186"/>
      <c r="FP135" s="186"/>
      <c r="FQ135" s="186"/>
      <c r="FR135" s="186"/>
      <c r="FS135" s="186"/>
      <c r="FT135" s="186"/>
      <c r="FU135" s="186"/>
      <c r="FV135" s="186"/>
      <c r="FW135" s="186"/>
      <c r="FX135" s="186"/>
      <c r="FY135" s="186"/>
      <c r="FZ135" s="186"/>
      <c r="GA135" s="186"/>
      <c r="GB135" s="186"/>
      <c r="GC135" s="186"/>
      <c r="GD135" s="186"/>
      <c r="GE135" s="186"/>
      <c r="GF135" s="186"/>
      <c r="GG135" s="186"/>
      <c r="GH135" s="186"/>
      <c r="GI135" s="186"/>
      <c r="GJ135" s="186"/>
      <c r="GK135" s="186"/>
      <c r="GL135" s="186"/>
      <c r="GM135" s="186"/>
      <c r="GN135" s="186"/>
      <c r="GO135" s="186"/>
      <c r="GP135" s="186"/>
      <c r="GQ135" s="186"/>
      <c r="GR135" s="186"/>
      <c r="GS135" s="186"/>
      <c r="GT135" s="186"/>
      <c r="GU135" s="186"/>
      <c r="GV135" s="186"/>
      <c r="GW135" s="186"/>
      <c r="GX135" s="186"/>
      <c r="GY135" s="186"/>
      <c r="GZ135" s="186"/>
      <c r="HA135" s="186"/>
      <c r="HB135" s="186"/>
      <c r="HC135" s="186"/>
      <c r="HD135" s="186"/>
      <c r="HE135" s="186"/>
      <c r="HF135" s="186"/>
      <c r="HG135" s="186"/>
      <c r="HH135" s="186"/>
      <c r="HI135" s="186"/>
      <c r="HJ135" s="186"/>
      <c r="HK135" s="186"/>
      <c r="HL135" s="186"/>
      <c r="HM135" s="186"/>
      <c r="HN135" s="186"/>
      <c r="HO135" s="186"/>
      <c r="HP135" s="186"/>
      <c r="HQ135" s="186"/>
      <c r="HR135" s="186"/>
      <c r="HS135" s="186"/>
      <c r="HT135" s="186"/>
      <c r="HU135" s="186"/>
      <c r="HV135" s="186"/>
      <c r="HW135" s="186"/>
      <c r="HX135" s="186"/>
      <c r="HY135" s="186"/>
      <c r="HZ135" s="186"/>
      <c r="IA135" s="186"/>
      <c r="IB135" s="186"/>
      <c r="IC135" s="186"/>
      <c r="ID135" s="186"/>
      <c r="IE135" s="186"/>
      <c r="IF135" s="186"/>
      <c r="IG135" s="186"/>
      <c r="IH135" s="186"/>
      <c r="II135" s="186"/>
      <c r="IJ135" s="186"/>
      <c r="IK135" s="186"/>
      <c r="IL135" s="186"/>
      <c r="IM135" s="186"/>
      <c r="IN135" s="186"/>
      <c r="IO135" s="186"/>
      <c r="IP135" s="186"/>
      <c r="IQ135" s="186"/>
    </row>
    <row r="136" spans="1:251" ht="21" customHeight="1">
      <c r="A136" s="132"/>
      <c r="B136" s="133"/>
      <c r="C136" s="124">
        <v>4</v>
      </c>
      <c r="D136" s="125" t="s">
        <v>181</v>
      </c>
      <c r="E136" s="200" t="s">
        <v>260</v>
      </c>
      <c r="F136" s="127" t="s">
        <v>59</v>
      </c>
      <c r="G136" s="127"/>
      <c r="H136" s="128"/>
      <c r="I136" s="128"/>
      <c r="J136" s="187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  <c r="BD136" s="186"/>
      <c r="BE136" s="186"/>
      <c r="BF136" s="186"/>
      <c r="BG136" s="186"/>
      <c r="BH136" s="186"/>
      <c r="BI136" s="186"/>
      <c r="BJ136" s="186"/>
      <c r="BK136" s="186"/>
      <c r="BL136" s="186"/>
      <c r="BM136" s="186"/>
      <c r="BN136" s="186"/>
      <c r="BO136" s="186"/>
      <c r="BP136" s="186"/>
      <c r="BQ136" s="186"/>
      <c r="BR136" s="186"/>
      <c r="BS136" s="186"/>
      <c r="BT136" s="186"/>
      <c r="BU136" s="186"/>
      <c r="BV136" s="186"/>
      <c r="BW136" s="186"/>
      <c r="BX136" s="186"/>
      <c r="BY136" s="186"/>
      <c r="BZ136" s="186"/>
      <c r="CA136" s="186"/>
      <c r="CB136" s="186"/>
      <c r="CC136" s="186"/>
      <c r="CD136" s="186"/>
      <c r="CE136" s="186"/>
      <c r="CF136" s="186"/>
      <c r="CG136" s="186"/>
      <c r="CH136" s="186"/>
      <c r="CI136" s="186"/>
      <c r="CJ136" s="186"/>
      <c r="CK136" s="186"/>
      <c r="CL136" s="186"/>
      <c r="CM136" s="186"/>
      <c r="CN136" s="186"/>
      <c r="CO136" s="186"/>
      <c r="CP136" s="186"/>
      <c r="CQ136" s="186"/>
      <c r="CR136" s="186"/>
      <c r="CS136" s="186"/>
      <c r="CT136" s="186"/>
      <c r="CU136" s="186"/>
      <c r="CV136" s="186"/>
      <c r="CW136" s="186"/>
      <c r="CX136" s="186"/>
      <c r="CY136" s="186"/>
      <c r="CZ136" s="186"/>
      <c r="DA136" s="186"/>
      <c r="DB136" s="186"/>
      <c r="DC136" s="186"/>
      <c r="DD136" s="186"/>
      <c r="DE136" s="186"/>
      <c r="DF136" s="186"/>
      <c r="DG136" s="186"/>
      <c r="DH136" s="186"/>
      <c r="DI136" s="186"/>
      <c r="DJ136" s="186"/>
      <c r="DK136" s="186"/>
      <c r="DL136" s="186"/>
      <c r="DM136" s="186"/>
      <c r="DN136" s="186"/>
      <c r="DO136" s="186"/>
      <c r="DP136" s="186"/>
      <c r="DQ136" s="186"/>
      <c r="DR136" s="186"/>
      <c r="DS136" s="186"/>
      <c r="DT136" s="186"/>
      <c r="DU136" s="186"/>
      <c r="DV136" s="186"/>
      <c r="DW136" s="186"/>
      <c r="DX136" s="186"/>
      <c r="DY136" s="186"/>
      <c r="DZ136" s="186"/>
      <c r="EA136" s="186"/>
      <c r="EB136" s="186"/>
      <c r="EC136" s="186"/>
      <c r="ED136" s="186"/>
      <c r="EE136" s="186"/>
      <c r="EF136" s="186"/>
      <c r="EG136" s="186"/>
      <c r="EH136" s="186"/>
      <c r="EI136" s="186"/>
      <c r="EJ136" s="186"/>
      <c r="EK136" s="186"/>
      <c r="EL136" s="186"/>
      <c r="EM136" s="186"/>
      <c r="EN136" s="186"/>
      <c r="EO136" s="186"/>
      <c r="EP136" s="186"/>
      <c r="EQ136" s="186"/>
      <c r="ER136" s="186"/>
      <c r="ES136" s="186"/>
      <c r="ET136" s="186"/>
      <c r="EU136" s="186"/>
      <c r="EV136" s="186"/>
      <c r="EW136" s="186"/>
      <c r="EX136" s="186"/>
      <c r="EY136" s="186"/>
      <c r="EZ136" s="186"/>
      <c r="FA136" s="186"/>
      <c r="FB136" s="186"/>
      <c r="FC136" s="186"/>
      <c r="FD136" s="186"/>
      <c r="FE136" s="186"/>
      <c r="FF136" s="186"/>
      <c r="FG136" s="186"/>
      <c r="FH136" s="186"/>
      <c r="FI136" s="186"/>
      <c r="FJ136" s="186"/>
      <c r="FK136" s="186"/>
      <c r="FL136" s="186"/>
      <c r="FM136" s="186"/>
      <c r="FN136" s="186"/>
      <c r="FO136" s="186"/>
      <c r="FP136" s="186"/>
      <c r="FQ136" s="186"/>
      <c r="FR136" s="186"/>
      <c r="FS136" s="186"/>
      <c r="FT136" s="186"/>
      <c r="FU136" s="186"/>
      <c r="FV136" s="186"/>
      <c r="FW136" s="186"/>
      <c r="FX136" s="186"/>
      <c r="FY136" s="186"/>
      <c r="FZ136" s="186"/>
      <c r="GA136" s="186"/>
      <c r="GB136" s="186"/>
      <c r="GC136" s="186"/>
      <c r="GD136" s="186"/>
      <c r="GE136" s="186"/>
      <c r="GF136" s="186"/>
      <c r="GG136" s="186"/>
      <c r="GH136" s="186"/>
      <c r="GI136" s="186"/>
      <c r="GJ136" s="186"/>
      <c r="GK136" s="186"/>
      <c r="GL136" s="186"/>
      <c r="GM136" s="186"/>
      <c r="GN136" s="186"/>
      <c r="GO136" s="186"/>
      <c r="GP136" s="186"/>
      <c r="GQ136" s="186"/>
      <c r="GR136" s="186"/>
      <c r="GS136" s="186"/>
      <c r="GT136" s="186"/>
      <c r="GU136" s="186"/>
      <c r="GV136" s="186"/>
      <c r="GW136" s="186"/>
      <c r="GX136" s="186"/>
      <c r="GY136" s="186"/>
      <c r="GZ136" s="186"/>
      <c r="HA136" s="186"/>
      <c r="HB136" s="186"/>
      <c r="HC136" s="186"/>
      <c r="HD136" s="186"/>
      <c r="HE136" s="186"/>
      <c r="HF136" s="186"/>
      <c r="HG136" s="186"/>
      <c r="HH136" s="186"/>
      <c r="HI136" s="186"/>
      <c r="HJ136" s="186"/>
      <c r="HK136" s="186"/>
      <c r="HL136" s="186"/>
      <c r="HM136" s="186"/>
      <c r="HN136" s="186"/>
      <c r="HO136" s="186"/>
      <c r="HP136" s="186"/>
      <c r="HQ136" s="186"/>
      <c r="HR136" s="186"/>
      <c r="HS136" s="186"/>
      <c r="HT136" s="186"/>
      <c r="HU136" s="186"/>
      <c r="HV136" s="186"/>
      <c r="HW136" s="186"/>
      <c r="HX136" s="186"/>
      <c r="HY136" s="186"/>
      <c r="HZ136" s="186"/>
      <c r="IA136" s="186"/>
      <c r="IB136" s="186"/>
      <c r="IC136" s="186"/>
      <c r="ID136" s="186"/>
      <c r="IE136" s="186"/>
      <c r="IF136" s="186"/>
      <c r="IG136" s="186"/>
      <c r="IH136" s="186"/>
      <c r="II136" s="186"/>
      <c r="IJ136" s="186"/>
      <c r="IK136" s="186"/>
      <c r="IL136" s="186"/>
      <c r="IM136" s="186"/>
      <c r="IN136" s="186"/>
      <c r="IO136" s="186"/>
      <c r="IP136" s="186"/>
      <c r="IQ136" s="186"/>
    </row>
    <row r="137" spans="1:251" ht="21" customHeight="1">
      <c r="A137" s="134"/>
      <c r="B137" s="135"/>
      <c r="C137" s="136">
        <v>5</v>
      </c>
      <c r="D137" s="137" t="s">
        <v>0</v>
      </c>
      <c r="E137" s="138"/>
      <c r="F137" s="139" t="s">
        <v>59</v>
      </c>
      <c r="G137" s="139"/>
      <c r="H137" s="140"/>
      <c r="I137" s="140"/>
      <c r="J137" s="187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86"/>
      <c r="BP137" s="186"/>
      <c r="BQ137" s="186"/>
      <c r="BR137" s="186"/>
      <c r="BS137" s="186"/>
      <c r="BT137" s="186"/>
      <c r="BU137" s="186"/>
      <c r="BV137" s="186"/>
      <c r="BW137" s="186"/>
      <c r="BX137" s="186"/>
      <c r="BY137" s="186"/>
      <c r="BZ137" s="186"/>
      <c r="CA137" s="186"/>
      <c r="CB137" s="186"/>
      <c r="CC137" s="186"/>
      <c r="CD137" s="186"/>
      <c r="CE137" s="186"/>
      <c r="CF137" s="186"/>
      <c r="CG137" s="186"/>
      <c r="CH137" s="186"/>
      <c r="CI137" s="186"/>
      <c r="CJ137" s="186"/>
      <c r="CK137" s="186"/>
      <c r="CL137" s="186"/>
      <c r="CM137" s="186"/>
      <c r="CN137" s="186"/>
      <c r="CO137" s="186"/>
      <c r="CP137" s="186"/>
      <c r="CQ137" s="186"/>
      <c r="CR137" s="186"/>
      <c r="CS137" s="186"/>
      <c r="CT137" s="186"/>
      <c r="CU137" s="186"/>
      <c r="CV137" s="186"/>
      <c r="CW137" s="186"/>
      <c r="CX137" s="186"/>
      <c r="CY137" s="186"/>
      <c r="CZ137" s="186"/>
      <c r="DA137" s="186"/>
      <c r="DB137" s="186"/>
      <c r="DC137" s="186"/>
      <c r="DD137" s="186"/>
      <c r="DE137" s="186"/>
      <c r="DF137" s="186"/>
      <c r="DG137" s="186"/>
      <c r="DH137" s="186"/>
      <c r="DI137" s="186"/>
      <c r="DJ137" s="186"/>
      <c r="DK137" s="186"/>
      <c r="DL137" s="186"/>
      <c r="DM137" s="186"/>
      <c r="DN137" s="186"/>
      <c r="DO137" s="186"/>
      <c r="DP137" s="186"/>
      <c r="DQ137" s="186"/>
      <c r="DR137" s="186"/>
      <c r="DS137" s="186"/>
      <c r="DT137" s="186"/>
      <c r="DU137" s="186"/>
      <c r="DV137" s="186"/>
      <c r="DW137" s="186"/>
      <c r="DX137" s="186"/>
      <c r="DY137" s="186"/>
      <c r="DZ137" s="186"/>
      <c r="EA137" s="186"/>
      <c r="EB137" s="186"/>
      <c r="EC137" s="186"/>
      <c r="ED137" s="186"/>
      <c r="EE137" s="186"/>
      <c r="EF137" s="186"/>
      <c r="EG137" s="186"/>
      <c r="EH137" s="186"/>
      <c r="EI137" s="186"/>
      <c r="EJ137" s="186"/>
      <c r="EK137" s="186"/>
      <c r="EL137" s="186"/>
      <c r="EM137" s="186"/>
      <c r="EN137" s="186"/>
      <c r="EO137" s="186"/>
      <c r="EP137" s="186"/>
      <c r="EQ137" s="186"/>
      <c r="ER137" s="186"/>
      <c r="ES137" s="186"/>
      <c r="ET137" s="186"/>
      <c r="EU137" s="186"/>
      <c r="EV137" s="186"/>
      <c r="EW137" s="186"/>
      <c r="EX137" s="186"/>
      <c r="EY137" s="186"/>
      <c r="EZ137" s="186"/>
      <c r="FA137" s="186"/>
      <c r="FB137" s="186"/>
      <c r="FC137" s="186"/>
      <c r="FD137" s="186"/>
      <c r="FE137" s="186"/>
      <c r="FF137" s="186"/>
      <c r="FG137" s="186"/>
      <c r="FH137" s="186"/>
      <c r="FI137" s="186"/>
      <c r="FJ137" s="186"/>
      <c r="FK137" s="186"/>
      <c r="FL137" s="186"/>
      <c r="FM137" s="186"/>
      <c r="FN137" s="186"/>
      <c r="FO137" s="186"/>
      <c r="FP137" s="186"/>
      <c r="FQ137" s="186"/>
      <c r="FR137" s="186"/>
      <c r="FS137" s="186"/>
      <c r="FT137" s="186"/>
      <c r="FU137" s="186"/>
      <c r="FV137" s="186"/>
      <c r="FW137" s="186"/>
      <c r="FX137" s="186"/>
      <c r="FY137" s="186"/>
      <c r="FZ137" s="186"/>
      <c r="GA137" s="186"/>
      <c r="GB137" s="186"/>
      <c r="GC137" s="186"/>
      <c r="GD137" s="186"/>
      <c r="GE137" s="186"/>
      <c r="GF137" s="186"/>
      <c r="GG137" s="186"/>
      <c r="GH137" s="186"/>
      <c r="GI137" s="186"/>
      <c r="GJ137" s="186"/>
      <c r="GK137" s="186"/>
      <c r="GL137" s="186"/>
      <c r="GM137" s="186"/>
      <c r="GN137" s="186"/>
      <c r="GO137" s="186"/>
      <c r="GP137" s="186"/>
      <c r="GQ137" s="186"/>
      <c r="GR137" s="186"/>
      <c r="GS137" s="186"/>
      <c r="GT137" s="186"/>
      <c r="GU137" s="186"/>
      <c r="GV137" s="186"/>
      <c r="GW137" s="186"/>
      <c r="GX137" s="186"/>
      <c r="GY137" s="186"/>
      <c r="GZ137" s="186"/>
      <c r="HA137" s="186"/>
      <c r="HB137" s="186"/>
      <c r="HC137" s="186"/>
      <c r="HD137" s="186"/>
      <c r="HE137" s="186"/>
      <c r="HF137" s="186"/>
      <c r="HG137" s="186"/>
      <c r="HH137" s="186"/>
      <c r="HI137" s="186"/>
      <c r="HJ137" s="186"/>
      <c r="HK137" s="186"/>
      <c r="HL137" s="186"/>
      <c r="HM137" s="186"/>
      <c r="HN137" s="186"/>
      <c r="HO137" s="186"/>
      <c r="HP137" s="186"/>
      <c r="HQ137" s="186"/>
      <c r="HR137" s="186"/>
      <c r="HS137" s="186"/>
      <c r="HT137" s="186"/>
      <c r="HU137" s="186"/>
      <c r="HV137" s="186"/>
      <c r="HW137" s="186"/>
      <c r="HX137" s="186"/>
      <c r="HY137" s="186"/>
      <c r="HZ137" s="186"/>
      <c r="IA137" s="186"/>
      <c r="IB137" s="186"/>
      <c r="IC137" s="186"/>
      <c r="ID137" s="186"/>
      <c r="IE137" s="186"/>
      <c r="IF137" s="186"/>
      <c r="IG137" s="186"/>
      <c r="IH137" s="186"/>
      <c r="II137" s="186"/>
      <c r="IJ137" s="186"/>
      <c r="IK137" s="186"/>
      <c r="IL137" s="186"/>
      <c r="IM137" s="186"/>
      <c r="IN137" s="186"/>
      <c r="IO137" s="186"/>
      <c r="IP137" s="186"/>
      <c r="IQ137" s="186"/>
    </row>
    <row r="138" spans="1:251" ht="21" customHeight="1">
      <c r="A138" s="134"/>
      <c r="B138" s="135"/>
      <c r="C138" s="136">
        <v>6</v>
      </c>
      <c r="D138" s="137" t="s">
        <v>0</v>
      </c>
      <c r="E138" s="138"/>
      <c r="F138" s="139" t="s">
        <v>59</v>
      </c>
      <c r="G138" s="139"/>
      <c r="H138" s="140"/>
      <c r="I138" s="140"/>
      <c r="J138" s="187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6"/>
      <c r="CN138" s="186"/>
      <c r="CO138" s="186"/>
      <c r="CP138" s="186"/>
      <c r="CQ138" s="186"/>
      <c r="CR138" s="186"/>
      <c r="CS138" s="186"/>
      <c r="CT138" s="186"/>
      <c r="CU138" s="186"/>
      <c r="CV138" s="186"/>
      <c r="CW138" s="186"/>
      <c r="CX138" s="186"/>
      <c r="CY138" s="186"/>
      <c r="CZ138" s="186"/>
      <c r="DA138" s="186"/>
      <c r="DB138" s="186"/>
      <c r="DC138" s="186"/>
      <c r="DD138" s="186"/>
      <c r="DE138" s="186"/>
      <c r="DF138" s="186"/>
      <c r="DG138" s="186"/>
      <c r="DH138" s="186"/>
      <c r="DI138" s="186"/>
      <c r="DJ138" s="186"/>
      <c r="DK138" s="186"/>
      <c r="DL138" s="186"/>
      <c r="DM138" s="186"/>
      <c r="DN138" s="186"/>
      <c r="DO138" s="186"/>
      <c r="DP138" s="186"/>
      <c r="DQ138" s="186"/>
      <c r="DR138" s="186"/>
      <c r="DS138" s="186"/>
      <c r="DT138" s="186"/>
      <c r="DU138" s="186"/>
      <c r="DV138" s="186"/>
      <c r="DW138" s="186"/>
      <c r="DX138" s="186"/>
      <c r="DY138" s="186"/>
      <c r="DZ138" s="186"/>
      <c r="EA138" s="186"/>
      <c r="EB138" s="186"/>
      <c r="EC138" s="186"/>
      <c r="ED138" s="186"/>
      <c r="EE138" s="186"/>
      <c r="EF138" s="186"/>
      <c r="EG138" s="186"/>
      <c r="EH138" s="186"/>
      <c r="EI138" s="186"/>
      <c r="EJ138" s="186"/>
      <c r="EK138" s="186"/>
      <c r="EL138" s="186"/>
      <c r="EM138" s="186"/>
      <c r="EN138" s="186"/>
      <c r="EO138" s="186"/>
      <c r="EP138" s="186"/>
      <c r="EQ138" s="186"/>
      <c r="ER138" s="186"/>
      <c r="ES138" s="186"/>
      <c r="ET138" s="186"/>
      <c r="EU138" s="186"/>
      <c r="EV138" s="186"/>
      <c r="EW138" s="186"/>
      <c r="EX138" s="186"/>
      <c r="EY138" s="186"/>
      <c r="EZ138" s="186"/>
      <c r="FA138" s="186"/>
      <c r="FB138" s="186"/>
      <c r="FC138" s="186"/>
      <c r="FD138" s="186"/>
      <c r="FE138" s="186"/>
      <c r="FF138" s="186"/>
      <c r="FG138" s="186"/>
      <c r="FH138" s="186"/>
      <c r="FI138" s="186"/>
      <c r="FJ138" s="186"/>
      <c r="FK138" s="186"/>
      <c r="FL138" s="186"/>
      <c r="FM138" s="186"/>
      <c r="FN138" s="186"/>
      <c r="FO138" s="186"/>
      <c r="FP138" s="186"/>
      <c r="FQ138" s="186"/>
      <c r="FR138" s="186"/>
      <c r="FS138" s="186"/>
      <c r="FT138" s="186"/>
      <c r="FU138" s="186"/>
      <c r="FV138" s="186"/>
      <c r="FW138" s="186"/>
      <c r="FX138" s="186"/>
      <c r="FY138" s="186"/>
      <c r="FZ138" s="186"/>
      <c r="GA138" s="186"/>
      <c r="GB138" s="186"/>
      <c r="GC138" s="186"/>
      <c r="GD138" s="186"/>
      <c r="GE138" s="186"/>
      <c r="GF138" s="186"/>
      <c r="GG138" s="186"/>
      <c r="GH138" s="186"/>
      <c r="GI138" s="186"/>
      <c r="GJ138" s="186"/>
      <c r="GK138" s="186"/>
      <c r="GL138" s="186"/>
      <c r="GM138" s="186"/>
      <c r="GN138" s="186"/>
      <c r="GO138" s="186"/>
      <c r="GP138" s="186"/>
      <c r="GQ138" s="186"/>
      <c r="GR138" s="186"/>
      <c r="GS138" s="186"/>
      <c r="GT138" s="186"/>
      <c r="GU138" s="186"/>
      <c r="GV138" s="186"/>
      <c r="GW138" s="186"/>
      <c r="GX138" s="186"/>
      <c r="GY138" s="186"/>
      <c r="GZ138" s="186"/>
      <c r="HA138" s="186"/>
      <c r="HB138" s="186"/>
      <c r="HC138" s="186"/>
      <c r="HD138" s="186"/>
      <c r="HE138" s="186"/>
      <c r="HF138" s="186"/>
      <c r="HG138" s="186"/>
      <c r="HH138" s="186"/>
      <c r="HI138" s="186"/>
      <c r="HJ138" s="186"/>
      <c r="HK138" s="186"/>
      <c r="HL138" s="186"/>
      <c r="HM138" s="186"/>
      <c r="HN138" s="186"/>
      <c r="HO138" s="186"/>
      <c r="HP138" s="186"/>
      <c r="HQ138" s="186"/>
      <c r="HR138" s="186"/>
      <c r="HS138" s="186"/>
      <c r="HT138" s="186"/>
      <c r="HU138" s="186"/>
      <c r="HV138" s="186"/>
      <c r="HW138" s="186"/>
      <c r="HX138" s="186"/>
      <c r="HY138" s="186"/>
      <c r="HZ138" s="186"/>
      <c r="IA138" s="186"/>
      <c r="IB138" s="186"/>
      <c r="IC138" s="186"/>
      <c r="ID138" s="186"/>
      <c r="IE138" s="186"/>
      <c r="IF138" s="186"/>
      <c r="IG138" s="186"/>
      <c r="IH138" s="186"/>
      <c r="II138" s="186"/>
      <c r="IJ138" s="186"/>
      <c r="IK138" s="186"/>
      <c r="IL138" s="186"/>
      <c r="IM138" s="186"/>
      <c r="IN138" s="186"/>
      <c r="IO138" s="186"/>
      <c r="IP138" s="186"/>
      <c r="IQ138" s="186"/>
    </row>
    <row r="139" spans="1:251" ht="21" customHeight="1">
      <c r="A139" s="112" t="s">
        <v>233</v>
      </c>
      <c r="B139" s="135"/>
      <c r="C139" s="136">
        <v>7</v>
      </c>
      <c r="D139" s="137" t="s">
        <v>0</v>
      </c>
      <c r="E139" s="138"/>
      <c r="F139" s="139" t="s">
        <v>59</v>
      </c>
      <c r="G139" s="139"/>
      <c r="H139" s="140"/>
      <c r="I139" s="140"/>
      <c r="J139" s="187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186"/>
      <c r="CY139" s="186"/>
      <c r="CZ139" s="186"/>
      <c r="DA139" s="186"/>
      <c r="DB139" s="186"/>
      <c r="DC139" s="186"/>
      <c r="DD139" s="186"/>
      <c r="DE139" s="186"/>
      <c r="DF139" s="186"/>
      <c r="DG139" s="186"/>
      <c r="DH139" s="186"/>
      <c r="DI139" s="186"/>
      <c r="DJ139" s="186"/>
      <c r="DK139" s="186"/>
      <c r="DL139" s="186"/>
      <c r="DM139" s="186"/>
      <c r="DN139" s="186"/>
      <c r="DO139" s="186"/>
      <c r="DP139" s="186"/>
      <c r="DQ139" s="186"/>
      <c r="DR139" s="186"/>
      <c r="DS139" s="186"/>
      <c r="DT139" s="186"/>
      <c r="DU139" s="186"/>
      <c r="DV139" s="186"/>
      <c r="DW139" s="186"/>
      <c r="DX139" s="186"/>
      <c r="DY139" s="186"/>
      <c r="DZ139" s="186"/>
      <c r="EA139" s="186"/>
      <c r="EB139" s="186"/>
      <c r="EC139" s="186"/>
      <c r="ED139" s="186"/>
      <c r="EE139" s="186"/>
      <c r="EF139" s="186"/>
      <c r="EG139" s="186"/>
      <c r="EH139" s="186"/>
      <c r="EI139" s="186"/>
      <c r="EJ139" s="186"/>
      <c r="EK139" s="186"/>
      <c r="EL139" s="186"/>
      <c r="EM139" s="186"/>
      <c r="EN139" s="186"/>
      <c r="EO139" s="186"/>
      <c r="EP139" s="186"/>
      <c r="EQ139" s="186"/>
      <c r="ER139" s="186"/>
      <c r="ES139" s="186"/>
      <c r="ET139" s="186"/>
      <c r="EU139" s="186"/>
      <c r="EV139" s="186"/>
      <c r="EW139" s="186"/>
      <c r="EX139" s="186"/>
      <c r="EY139" s="186"/>
      <c r="EZ139" s="186"/>
      <c r="FA139" s="186"/>
      <c r="FB139" s="186"/>
      <c r="FC139" s="186"/>
      <c r="FD139" s="186"/>
      <c r="FE139" s="186"/>
      <c r="FF139" s="186"/>
      <c r="FG139" s="186"/>
      <c r="FH139" s="186"/>
      <c r="FI139" s="186"/>
      <c r="FJ139" s="186"/>
      <c r="FK139" s="186"/>
      <c r="FL139" s="186"/>
      <c r="FM139" s="186"/>
      <c r="FN139" s="186"/>
      <c r="FO139" s="186"/>
      <c r="FP139" s="186"/>
      <c r="FQ139" s="186"/>
      <c r="FR139" s="186"/>
      <c r="FS139" s="186"/>
      <c r="FT139" s="186"/>
      <c r="FU139" s="186"/>
      <c r="FV139" s="186"/>
      <c r="FW139" s="186"/>
      <c r="FX139" s="186"/>
      <c r="FY139" s="186"/>
      <c r="FZ139" s="186"/>
      <c r="GA139" s="186"/>
      <c r="GB139" s="186"/>
      <c r="GC139" s="186"/>
      <c r="GD139" s="186"/>
      <c r="GE139" s="186"/>
      <c r="GF139" s="186"/>
      <c r="GG139" s="186"/>
      <c r="GH139" s="186"/>
      <c r="GI139" s="186"/>
      <c r="GJ139" s="186"/>
      <c r="GK139" s="186"/>
      <c r="GL139" s="186"/>
      <c r="GM139" s="186"/>
      <c r="GN139" s="186"/>
      <c r="GO139" s="186"/>
      <c r="GP139" s="186"/>
      <c r="GQ139" s="186"/>
      <c r="GR139" s="186"/>
      <c r="GS139" s="186"/>
      <c r="GT139" s="186"/>
      <c r="GU139" s="186"/>
      <c r="GV139" s="186"/>
      <c r="GW139" s="186"/>
      <c r="GX139" s="186"/>
      <c r="GY139" s="186"/>
      <c r="GZ139" s="186"/>
      <c r="HA139" s="186"/>
      <c r="HB139" s="186"/>
      <c r="HC139" s="186"/>
      <c r="HD139" s="186"/>
      <c r="HE139" s="186"/>
      <c r="HF139" s="186"/>
      <c r="HG139" s="186"/>
      <c r="HH139" s="186"/>
      <c r="HI139" s="186"/>
      <c r="HJ139" s="186"/>
      <c r="HK139" s="186"/>
      <c r="HL139" s="186"/>
      <c r="HM139" s="186"/>
      <c r="HN139" s="186"/>
      <c r="HO139" s="186"/>
      <c r="HP139" s="186"/>
      <c r="HQ139" s="186"/>
      <c r="HR139" s="186"/>
      <c r="HS139" s="186"/>
      <c r="HT139" s="186"/>
      <c r="HU139" s="186"/>
      <c r="HV139" s="186"/>
      <c r="HW139" s="186"/>
      <c r="HX139" s="186"/>
      <c r="HY139" s="186"/>
      <c r="HZ139" s="186"/>
      <c r="IA139" s="186"/>
      <c r="IB139" s="186"/>
      <c r="IC139" s="186"/>
      <c r="ID139" s="186"/>
      <c r="IE139" s="186"/>
      <c r="IF139" s="186"/>
      <c r="IG139" s="186"/>
      <c r="IH139" s="186"/>
      <c r="II139" s="186"/>
      <c r="IJ139" s="186"/>
      <c r="IK139" s="186"/>
      <c r="IL139" s="186"/>
      <c r="IM139" s="186"/>
      <c r="IN139" s="186"/>
      <c r="IO139" s="186"/>
      <c r="IP139" s="186"/>
      <c r="IQ139" s="186"/>
    </row>
    <row r="140" spans="1:251" ht="21" customHeight="1">
      <c r="A140" s="112"/>
      <c r="B140" s="135"/>
      <c r="C140" s="136">
        <v>8</v>
      </c>
      <c r="D140" s="137" t="s">
        <v>0</v>
      </c>
      <c r="E140" s="201"/>
      <c r="F140" s="139" t="s">
        <v>59</v>
      </c>
      <c r="G140" s="139"/>
      <c r="H140" s="140"/>
      <c r="I140" s="140"/>
      <c r="J140" s="187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6"/>
      <c r="DC140" s="186"/>
      <c r="DD140" s="186"/>
      <c r="DE140" s="186"/>
      <c r="DF140" s="186"/>
      <c r="DG140" s="186"/>
      <c r="DH140" s="186"/>
      <c r="DI140" s="186"/>
      <c r="DJ140" s="186"/>
      <c r="DK140" s="186"/>
      <c r="DL140" s="186"/>
      <c r="DM140" s="186"/>
      <c r="DN140" s="186"/>
      <c r="DO140" s="186"/>
      <c r="DP140" s="186"/>
      <c r="DQ140" s="186"/>
      <c r="DR140" s="186"/>
      <c r="DS140" s="186"/>
      <c r="DT140" s="186"/>
      <c r="DU140" s="186"/>
      <c r="DV140" s="186"/>
      <c r="DW140" s="186"/>
      <c r="DX140" s="186"/>
      <c r="DY140" s="186"/>
      <c r="DZ140" s="186"/>
      <c r="EA140" s="186"/>
      <c r="EB140" s="186"/>
      <c r="EC140" s="186"/>
      <c r="ED140" s="186"/>
      <c r="EE140" s="186"/>
      <c r="EF140" s="186"/>
      <c r="EG140" s="186"/>
      <c r="EH140" s="186"/>
      <c r="EI140" s="186"/>
      <c r="EJ140" s="186"/>
      <c r="EK140" s="186"/>
      <c r="EL140" s="186"/>
      <c r="EM140" s="186"/>
      <c r="EN140" s="186"/>
      <c r="EO140" s="186"/>
      <c r="EP140" s="186"/>
      <c r="EQ140" s="186"/>
      <c r="ER140" s="186"/>
      <c r="ES140" s="186"/>
      <c r="ET140" s="186"/>
      <c r="EU140" s="186"/>
      <c r="EV140" s="186"/>
      <c r="EW140" s="186"/>
      <c r="EX140" s="186"/>
      <c r="EY140" s="186"/>
      <c r="EZ140" s="186"/>
      <c r="FA140" s="186"/>
      <c r="FB140" s="186"/>
      <c r="FC140" s="186"/>
      <c r="FD140" s="186"/>
      <c r="FE140" s="186"/>
      <c r="FF140" s="186"/>
      <c r="FG140" s="186"/>
      <c r="FH140" s="186"/>
      <c r="FI140" s="186"/>
      <c r="FJ140" s="186"/>
      <c r="FK140" s="186"/>
      <c r="FL140" s="186"/>
      <c r="FM140" s="186"/>
      <c r="FN140" s="186"/>
      <c r="FO140" s="186"/>
      <c r="FP140" s="186"/>
      <c r="FQ140" s="186"/>
      <c r="FR140" s="186"/>
      <c r="FS140" s="186"/>
      <c r="FT140" s="186"/>
      <c r="FU140" s="186"/>
      <c r="FV140" s="186"/>
      <c r="FW140" s="186"/>
      <c r="FX140" s="186"/>
      <c r="FY140" s="186"/>
      <c r="FZ140" s="186"/>
      <c r="GA140" s="186"/>
      <c r="GB140" s="186"/>
      <c r="GC140" s="186"/>
      <c r="GD140" s="186"/>
      <c r="GE140" s="186"/>
      <c r="GF140" s="186"/>
      <c r="GG140" s="186"/>
      <c r="GH140" s="186"/>
      <c r="GI140" s="186"/>
      <c r="GJ140" s="186"/>
      <c r="GK140" s="186"/>
      <c r="GL140" s="186"/>
      <c r="GM140" s="186"/>
      <c r="GN140" s="186"/>
      <c r="GO140" s="186"/>
      <c r="GP140" s="186"/>
      <c r="GQ140" s="186"/>
      <c r="GR140" s="186"/>
      <c r="GS140" s="186"/>
      <c r="GT140" s="186"/>
      <c r="GU140" s="186"/>
      <c r="GV140" s="186"/>
      <c r="GW140" s="186"/>
      <c r="GX140" s="186"/>
      <c r="GY140" s="186"/>
      <c r="GZ140" s="186"/>
      <c r="HA140" s="186"/>
      <c r="HB140" s="186"/>
      <c r="HC140" s="186"/>
      <c r="HD140" s="186"/>
      <c r="HE140" s="186"/>
      <c r="HF140" s="186"/>
      <c r="HG140" s="186"/>
      <c r="HH140" s="186"/>
      <c r="HI140" s="186"/>
      <c r="HJ140" s="186"/>
      <c r="HK140" s="186"/>
      <c r="HL140" s="186"/>
      <c r="HM140" s="186"/>
      <c r="HN140" s="186"/>
      <c r="HO140" s="186"/>
      <c r="HP140" s="186"/>
      <c r="HQ140" s="186"/>
      <c r="HR140" s="186"/>
      <c r="HS140" s="186"/>
      <c r="HT140" s="186"/>
      <c r="HU140" s="186"/>
      <c r="HV140" s="186"/>
      <c r="HW140" s="186"/>
      <c r="HX140" s="186"/>
      <c r="HY140" s="186"/>
      <c r="HZ140" s="186"/>
      <c r="IA140" s="186"/>
      <c r="IB140" s="186"/>
      <c r="IC140" s="186"/>
      <c r="ID140" s="186"/>
      <c r="IE140" s="186"/>
      <c r="IF140" s="186"/>
      <c r="IG140" s="186"/>
      <c r="IH140" s="186"/>
      <c r="II140" s="186"/>
      <c r="IJ140" s="186"/>
      <c r="IK140" s="186"/>
      <c r="IL140" s="186"/>
      <c r="IM140" s="186"/>
      <c r="IN140" s="186"/>
      <c r="IO140" s="186"/>
      <c r="IP140" s="186"/>
      <c r="IQ140" s="186"/>
    </row>
    <row r="141" spans="1:251" ht="21" customHeight="1">
      <c r="A141" s="112" t="s">
        <v>233</v>
      </c>
      <c r="B141" s="135"/>
      <c r="C141" s="136">
        <v>9</v>
      </c>
      <c r="D141" s="137" t="s">
        <v>0</v>
      </c>
      <c r="E141" s="201" t="s">
        <v>251</v>
      </c>
      <c r="F141" s="139" t="s">
        <v>59</v>
      </c>
      <c r="G141" s="139"/>
      <c r="H141" s="140"/>
      <c r="I141" s="140"/>
      <c r="J141" s="187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6"/>
      <c r="CN141" s="186"/>
      <c r="CO141" s="186"/>
      <c r="CP141" s="186"/>
      <c r="CQ141" s="186"/>
      <c r="CR141" s="186"/>
      <c r="CS141" s="186"/>
      <c r="CT141" s="186"/>
      <c r="CU141" s="186"/>
      <c r="CV141" s="186"/>
      <c r="CW141" s="186"/>
      <c r="CX141" s="186"/>
      <c r="CY141" s="186"/>
      <c r="CZ141" s="186"/>
      <c r="DA141" s="186"/>
      <c r="DB141" s="186"/>
      <c r="DC141" s="186"/>
      <c r="DD141" s="186"/>
      <c r="DE141" s="186"/>
      <c r="DF141" s="186"/>
      <c r="DG141" s="186"/>
      <c r="DH141" s="186"/>
      <c r="DI141" s="186"/>
      <c r="DJ141" s="186"/>
      <c r="DK141" s="186"/>
      <c r="DL141" s="186"/>
      <c r="DM141" s="186"/>
      <c r="DN141" s="186"/>
      <c r="DO141" s="186"/>
      <c r="DP141" s="186"/>
      <c r="DQ141" s="186"/>
      <c r="DR141" s="186"/>
      <c r="DS141" s="186"/>
      <c r="DT141" s="186"/>
      <c r="DU141" s="186"/>
      <c r="DV141" s="186"/>
      <c r="DW141" s="186"/>
      <c r="DX141" s="186"/>
      <c r="DY141" s="186"/>
      <c r="DZ141" s="186"/>
      <c r="EA141" s="186"/>
      <c r="EB141" s="186"/>
      <c r="EC141" s="186"/>
      <c r="ED141" s="186"/>
      <c r="EE141" s="186"/>
      <c r="EF141" s="186"/>
      <c r="EG141" s="186"/>
      <c r="EH141" s="186"/>
      <c r="EI141" s="186"/>
      <c r="EJ141" s="186"/>
      <c r="EK141" s="186"/>
      <c r="EL141" s="186"/>
      <c r="EM141" s="186"/>
      <c r="EN141" s="186"/>
      <c r="EO141" s="186"/>
      <c r="EP141" s="186"/>
      <c r="EQ141" s="186"/>
      <c r="ER141" s="186"/>
      <c r="ES141" s="186"/>
      <c r="ET141" s="186"/>
      <c r="EU141" s="186"/>
      <c r="EV141" s="186"/>
      <c r="EW141" s="186"/>
      <c r="EX141" s="186"/>
      <c r="EY141" s="186"/>
      <c r="EZ141" s="186"/>
      <c r="FA141" s="186"/>
      <c r="FB141" s="186"/>
      <c r="FC141" s="186"/>
      <c r="FD141" s="186"/>
      <c r="FE141" s="186"/>
      <c r="FF141" s="186"/>
      <c r="FG141" s="186"/>
      <c r="FH141" s="186"/>
      <c r="FI141" s="186"/>
      <c r="FJ141" s="186"/>
      <c r="FK141" s="186"/>
      <c r="FL141" s="186"/>
      <c r="FM141" s="186"/>
      <c r="FN141" s="186"/>
      <c r="FO141" s="186"/>
      <c r="FP141" s="186"/>
      <c r="FQ141" s="186"/>
      <c r="FR141" s="186"/>
      <c r="FS141" s="186"/>
      <c r="FT141" s="186"/>
      <c r="FU141" s="186"/>
      <c r="FV141" s="186"/>
      <c r="FW141" s="186"/>
      <c r="FX141" s="186"/>
      <c r="FY141" s="186"/>
      <c r="FZ141" s="186"/>
      <c r="GA141" s="186"/>
      <c r="GB141" s="186"/>
      <c r="GC141" s="186"/>
      <c r="GD141" s="186"/>
      <c r="GE141" s="186"/>
      <c r="GF141" s="186"/>
      <c r="GG141" s="186"/>
      <c r="GH141" s="186"/>
      <c r="GI141" s="186"/>
      <c r="GJ141" s="186"/>
      <c r="GK141" s="186"/>
      <c r="GL141" s="186"/>
      <c r="GM141" s="186"/>
      <c r="GN141" s="186"/>
      <c r="GO141" s="186"/>
      <c r="GP141" s="186"/>
      <c r="GQ141" s="186"/>
      <c r="GR141" s="186"/>
      <c r="GS141" s="186"/>
      <c r="GT141" s="186"/>
      <c r="GU141" s="186"/>
      <c r="GV141" s="186"/>
      <c r="GW141" s="186"/>
      <c r="GX141" s="186"/>
      <c r="GY141" s="186"/>
      <c r="GZ141" s="186"/>
      <c r="HA141" s="186"/>
      <c r="HB141" s="186"/>
      <c r="HC141" s="186"/>
      <c r="HD141" s="186"/>
      <c r="HE141" s="186"/>
      <c r="HF141" s="186"/>
      <c r="HG141" s="186"/>
      <c r="HH141" s="186"/>
      <c r="HI141" s="186"/>
      <c r="HJ141" s="186"/>
      <c r="HK141" s="186"/>
      <c r="HL141" s="186"/>
      <c r="HM141" s="186"/>
      <c r="HN141" s="186"/>
      <c r="HO141" s="186"/>
      <c r="HP141" s="186"/>
      <c r="HQ141" s="186"/>
      <c r="HR141" s="186"/>
      <c r="HS141" s="186"/>
      <c r="HT141" s="186"/>
      <c r="HU141" s="186"/>
      <c r="HV141" s="186"/>
      <c r="HW141" s="186"/>
      <c r="HX141" s="186"/>
      <c r="HY141" s="186"/>
      <c r="HZ141" s="186"/>
      <c r="IA141" s="186"/>
      <c r="IB141" s="186"/>
      <c r="IC141" s="186"/>
      <c r="ID141" s="186"/>
      <c r="IE141" s="186"/>
      <c r="IF141" s="186"/>
      <c r="IG141" s="186"/>
      <c r="IH141" s="186"/>
      <c r="II141" s="186"/>
      <c r="IJ141" s="186"/>
      <c r="IK141" s="186"/>
      <c r="IL141" s="186"/>
      <c r="IM141" s="186"/>
      <c r="IN141" s="186"/>
      <c r="IO141" s="186"/>
      <c r="IP141" s="186"/>
      <c r="IQ141" s="186"/>
    </row>
    <row r="142" spans="1:251" ht="21" customHeight="1">
      <c r="A142" s="190"/>
      <c r="B142" s="191"/>
      <c r="C142" s="151"/>
      <c r="D142" s="151"/>
      <c r="E142" s="151"/>
      <c r="F142" s="151"/>
      <c r="G142" s="151"/>
      <c r="H142" s="151"/>
      <c r="I142" s="151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6"/>
      <c r="CN142" s="186"/>
      <c r="CO142" s="186"/>
      <c r="CP142" s="186"/>
      <c r="CQ142" s="186"/>
      <c r="CR142" s="186"/>
      <c r="CS142" s="186"/>
      <c r="CT142" s="186"/>
      <c r="CU142" s="186"/>
      <c r="CV142" s="186"/>
      <c r="CW142" s="186"/>
      <c r="CX142" s="186"/>
      <c r="CY142" s="186"/>
      <c r="CZ142" s="186"/>
      <c r="DA142" s="186"/>
      <c r="DB142" s="186"/>
      <c r="DC142" s="186"/>
      <c r="DD142" s="186"/>
      <c r="DE142" s="186"/>
      <c r="DF142" s="186"/>
      <c r="DG142" s="186"/>
      <c r="DH142" s="186"/>
      <c r="DI142" s="186"/>
      <c r="DJ142" s="186"/>
      <c r="DK142" s="186"/>
      <c r="DL142" s="186"/>
      <c r="DM142" s="186"/>
      <c r="DN142" s="186"/>
      <c r="DO142" s="186"/>
      <c r="DP142" s="186"/>
      <c r="DQ142" s="186"/>
      <c r="DR142" s="186"/>
      <c r="DS142" s="186"/>
      <c r="DT142" s="186"/>
      <c r="DU142" s="186"/>
      <c r="DV142" s="186"/>
      <c r="DW142" s="186"/>
      <c r="DX142" s="186"/>
      <c r="DY142" s="186"/>
      <c r="DZ142" s="186"/>
      <c r="EA142" s="186"/>
      <c r="EB142" s="186"/>
      <c r="EC142" s="186"/>
      <c r="ED142" s="186"/>
      <c r="EE142" s="186"/>
      <c r="EF142" s="186"/>
      <c r="EG142" s="186"/>
      <c r="EH142" s="186"/>
      <c r="EI142" s="186"/>
      <c r="EJ142" s="186"/>
      <c r="EK142" s="186"/>
      <c r="EL142" s="186"/>
      <c r="EM142" s="186"/>
      <c r="EN142" s="186"/>
      <c r="EO142" s="186"/>
      <c r="EP142" s="186"/>
      <c r="EQ142" s="186"/>
      <c r="ER142" s="186"/>
      <c r="ES142" s="186"/>
      <c r="ET142" s="186"/>
      <c r="EU142" s="186"/>
      <c r="EV142" s="186"/>
      <c r="EW142" s="186"/>
      <c r="EX142" s="186"/>
      <c r="EY142" s="186"/>
      <c r="EZ142" s="186"/>
      <c r="FA142" s="186"/>
      <c r="FB142" s="186"/>
      <c r="FC142" s="186"/>
      <c r="FD142" s="186"/>
      <c r="FE142" s="186"/>
      <c r="FF142" s="186"/>
      <c r="FG142" s="186"/>
      <c r="FH142" s="186"/>
      <c r="FI142" s="186"/>
      <c r="FJ142" s="186"/>
      <c r="FK142" s="186"/>
      <c r="FL142" s="186"/>
      <c r="FM142" s="186"/>
      <c r="FN142" s="186"/>
      <c r="FO142" s="186"/>
      <c r="FP142" s="186"/>
      <c r="FQ142" s="186"/>
      <c r="FR142" s="186"/>
      <c r="FS142" s="186"/>
      <c r="FT142" s="186"/>
      <c r="FU142" s="186"/>
      <c r="FV142" s="186"/>
      <c r="FW142" s="186"/>
      <c r="FX142" s="186"/>
      <c r="FY142" s="186"/>
      <c r="FZ142" s="186"/>
      <c r="GA142" s="186"/>
      <c r="GB142" s="186"/>
      <c r="GC142" s="186"/>
      <c r="GD142" s="186"/>
      <c r="GE142" s="186"/>
      <c r="GF142" s="186"/>
      <c r="GG142" s="186"/>
      <c r="GH142" s="186"/>
      <c r="GI142" s="186"/>
      <c r="GJ142" s="186"/>
      <c r="GK142" s="186"/>
      <c r="GL142" s="186"/>
      <c r="GM142" s="186"/>
      <c r="GN142" s="186"/>
      <c r="GO142" s="186"/>
      <c r="GP142" s="186"/>
      <c r="GQ142" s="186"/>
      <c r="GR142" s="186"/>
      <c r="GS142" s="186"/>
      <c r="GT142" s="186"/>
      <c r="GU142" s="186"/>
      <c r="GV142" s="186"/>
      <c r="GW142" s="186"/>
      <c r="GX142" s="186"/>
      <c r="GY142" s="186"/>
      <c r="GZ142" s="186"/>
      <c r="HA142" s="186"/>
      <c r="HB142" s="186"/>
      <c r="HC142" s="186"/>
      <c r="HD142" s="186"/>
      <c r="HE142" s="186"/>
      <c r="HF142" s="186"/>
      <c r="HG142" s="186"/>
      <c r="HH142" s="186"/>
      <c r="HI142" s="186"/>
      <c r="HJ142" s="186"/>
      <c r="HK142" s="186"/>
      <c r="HL142" s="186"/>
      <c r="HM142" s="186"/>
      <c r="HN142" s="186"/>
      <c r="HO142" s="186"/>
      <c r="HP142" s="186"/>
      <c r="HQ142" s="186"/>
      <c r="HR142" s="186"/>
      <c r="HS142" s="186"/>
      <c r="HT142" s="186"/>
      <c r="HU142" s="186"/>
      <c r="HV142" s="186"/>
      <c r="HW142" s="186"/>
      <c r="HX142" s="186"/>
      <c r="HY142" s="186"/>
      <c r="HZ142" s="186"/>
      <c r="IA142" s="186"/>
      <c r="IB142" s="186"/>
      <c r="IC142" s="186"/>
      <c r="ID142" s="186"/>
      <c r="IE142" s="186"/>
      <c r="IF142" s="186"/>
      <c r="IG142" s="186"/>
      <c r="IH142" s="186"/>
      <c r="II142" s="186"/>
      <c r="IJ142" s="186"/>
      <c r="IK142" s="186"/>
      <c r="IL142" s="186"/>
      <c r="IM142" s="186"/>
      <c r="IN142" s="186"/>
      <c r="IO142" s="186"/>
      <c r="IP142" s="186"/>
      <c r="IQ142" s="186"/>
    </row>
    <row r="143" spans="1:251" ht="21" customHeight="1">
      <c r="A143" s="198" t="s">
        <v>74</v>
      </c>
      <c r="B143" s="123">
        <v>14</v>
      </c>
      <c r="C143" s="124">
        <v>1</v>
      </c>
      <c r="D143" s="125" t="s">
        <v>181</v>
      </c>
      <c r="E143" s="200" t="s">
        <v>261</v>
      </c>
      <c r="F143" s="127" t="s">
        <v>59</v>
      </c>
      <c r="G143" s="127"/>
      <c r="H143" s="128"/>
      <c r="I143" s="128"/>
      <c r="J143" s="187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6"/>
      <c r="CR143" s="186"/>
      <c r="CS143" s="186"/>
      <c r="CT143" s="186"/>
      <c r="CU143" s="186"/>
      <c r="CV143" s="186"/>
      <c r="CW143" s="186"/>
      <c r="CX143" s="186"/>
      <c r="CY143" s="186"/>
      <c r="CZ143" s="186"/>
      <c r="DA143" s="186"/>
      <c r="DB143" s="186"/>
      <c r="DC143" s="186"/>
      <c r="DD143" s="186"/>
      <c r="DE143" s="186"/>
      <c r="DF143" s="186"/>
      <c r="DG143" s="186"/>
      <c r="DH143" s="186"/>
      <c r="DI143" s="186"/>
      <c r="DJ143" s="186"/>
      <c r="DK143" s="186"/>
      <c r="DL143" s="186"/>
      <c r="DM143" s="186"/>
      <c r="DN143" s="186"/>
      <c r="DO143" s="186"/>
      <c r="DP143" s="186"/>
      <c r="DQ143" s="186"/>
      <c r="DR143" s="186"/>
      <c r="DS143" s="186"/>
      <c r="DT143" s="186"/>
      <c r="DU143" s="186"/>
      <c r="DV143" s="186"/>
      <c r="DW143" s="186"/>
      <c r="DX143" s="186"/>
      <c r="DY143" s="186"/>
      <c r="DZ143" s="186"/>
      <c r="EA143" s="186"/>
      <c r="EB143" s="186"/>
      <c r="EC143" s="186"/>
      <c r="ED143" s="186"/>
      <c r="EE143" s="186"/>
      <c r="EF143" s="186"/>
      <c r="EG143" s="186"/>
      <c r="EH143" s="186"/>
      <c r="EI143" s="186"/>
      <c r="EJ143" s="186"/>
      <c r="EK143" s="186"/>
      <c r="EL143" s="186"/>
      <c r="EM143" s="186"/>
      <c r="EN143" s="186"/>
      <c r="EO143" s="186"/>
      <c r="EP143" s="186"/>
      <c r="EQ143" s="186"/>
      <c r="ER143" s="186"/>
      <c r="ES143" s="186"/>
      <c r="ET143" s="186"/>
      <c r="EU143" s="186"/>
      <c r="EV143" s="186"/>
      <c r="EW143" s="186"/>
      <c r="EX143" s="186"/>
      <c r="EY143" s="186"/>
      <c r="EZ143" s="186"/>
      <c r="FA143" s="186"/>
      <c r="FB143" s="186"/>
      <c r="FC143" s="186"/>
      <c r="FD143" s="186"/>
      <c r="FE143" s="186"/>
      <c r="FF143" s="186"/>
      <c r="FG143" s="186"/>
      <c r="FH143" s="186"/>
      <c r="FI143" s="186"/>
      <c r="FJ143" s="186"/>
      <c r="FK143" s="186"/>
      <c r="FL143" s="186"/>
      <c r="FM143" s="186"/>
      <c r="FN143" s="186"/>
      <c r="FO143" s="186"/>
      <c r="FP143" s="186"/>
      <c r="FQ143" s="186"/>
      <c r="FR143" s="186"/>
      <c r="FS143" s="186"/>
      <c r="FT143" s="186"/>
      <c r="FU143" s="186"/>
      <c r="FV143" s="186"/>
      <c r="FW143" s="186"/>
      <c r="FX143" s="186"/>
      <c r="FY143" s="186"/>
      <c r="FZ143" s="186"/>
      <c r="GA143" s="186"/>
      <c r="GB143" s="186"/>
      <c r="GC143" s="186"/>
      <c r="GD143" s="186"/>
      <c r="GE143" s="186"/>
      <c r="GF143" s="186"/>
      <c r="GG143" s="186"/>
      <c r="GH143" s="186"/>
      <c r="GI143" s="186"/>
      <c r="GJ143" s="186"/>
      <c r="GK143" s="186"/>
      <c r="GL143" s="186"/>
      <c r="GM143" s="186"/>
      <c r="GN143" s="186"/>
      <c r="GO143" s="186"/>
      <c r="GP143" s="186"/>
      <c r="GQ143" s="186"/>
      <c r="GR143" s="186"/>
      <c r="GS143" s="186"/>
      <c r="GT143" s="186"/>
      <c r="GU143" s="186"/>
      <c r="GV143" s="186"/>
      <c r="GW143" s="186"/>
      <c r="GX143" s="186"/>
      <c r="GY143" s="186"/>
      <c r="GZ143" s="186"/>
      <c r="HA143" s="186"/>
      <c r="HB143" s="186"/>
      <c r="HC143" s="186"/>
      <c r="HD143" s="186"/>
      <c r="HE143" s="186"/>
      <c r="HF143" s="186"/>
      <c r="HG143" s="186"/>
      <c r="HH143" s="186"/>
      <c r="HI143" s="186"/>
      <c r="HJ143" s="186"/>
      <c r="HK143" s="186"/>
      <c r="HL143" s="186"/>
      <c r="HM143" s="186"/>
      <c r="HN143" s="186"/>
      <c r="HO143" s="186"/>
      <c r="HP143" s="186"/>
      <c r="HQ143" s="186"/>
      <c r="HR143" s="186"/>
      <c r="HS143" s="186"/>
      <c r="HT143" s="186"/>
      <c r="HU143" s="186"/>
      <c r="HV143" s="186"/>
      <c r="HW143" s="186"/>
      <c r="HX143" s="186"/>
      <c r="HY143" s="186"/>
      <c r="HZ143" s="186"/>
      <c r="IA143" s="186"/>
      <c r="IB143" s="186"/>
      <c r="IC143" s="186"/>
      <c r="ID143" s="186"/>
      <c r="IE143" s="186"/>
      <c r="IF143" s="186"/>
      <c r="IG143" s="186"/>
      <c r="IH143" s="186"/>
      <c r="II143" s="186"/>
      <c r="IJ143" s="186"/>
      <c r="IK143" s="186"/>
      <c r="IL143" s="186"/>
      <c r="IM143" s="186"/>
      <c r="IN143" s="186"/>
      <c r="IO143" s="186"/>
      <c r="IP143" s="186"/>
      <c r="IQ143" s="186"/>
    </row>
    <row r="144" spans="1:251" ht="21" customHeight="1">
      <c r="A144" s="204" t="s">
        <v>233</v>
      </c>
      <c r="B144" s="133"/>
      <c r="C144" s="124">
        <v>2</v>
      </c>
      <c r="D144" s="125" t="s">
        <v>181</v>
      </c>
      <c r="E144" s="200" t="s">
        <v>262</v>
      </c>
      <c r="F144" s="127" t="s">
        <v>59</v>
      </c>
      <c r="G144" s="127"/>
      <c r="H144" s="128"/>
      <c r="I144" s="128"/>
      <c r="J144" s="187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  <c r="BG144" s="186"/>
      <c r="BH144" s="186"/>
      <c r="BI144" s="186"/>
      <c r="BJ144" s="186"/>
      <c r="BK144" s="186"/>
      <c r="BL144" s="186"/>
      <c r="BM144" s="186"/>
      <c r="BN144" s="186"/>
      <c r="BO144" s="186"/>
      <c r="BP144" s="186"/>
      <c r="BQ144" s="186"/>
      <c r="BR144" s="186"/>
      <c r="BS144" s="186"/>
      <c r="BT144" s="186"/>
      <c r="BU144" s="186"/>
      <c r="BV144" s="186"/>
      <c r="BW144" s="186"/>
      <c r="BX144" s="186"/>
      <c r="BY144" s="186"/>
      <c r="BZ144" s="186"/>
      <c r="CA144" s="186"/>
      <c r="CB144" s="186"/>
      <c r="CC144" s="186"/>
      <c r="CD144" s="186"/>
      <c r="CE144" s="186"/>
      <c r="CF144" s="186"/>
      <c r="CG144" s="186"/>
      <c r="CH144" s="186"/>
      <c r="CI144" s="186"/>
      <c r="CJ144" s="186"/>
      <c r="CK144" s="186"/>
      <c r="CL144" s="186"/>
      <c r="CM144" s="186"/>
      <c r="CN144" s="186"/>
      <c r="CO144" s="186"/>
      <c r="CP144" s="186"/>
      <c r="CQ144" s="186"/>
      <c r="CR144" s="186"/>
      <c r="CS144" s="186"/>
      <c r="CT144" s="186"/>
      <c r="CU144" s="186"/>
      <c r="CV144" s="186"/>
      <c r="CW144" s="186"/>
      <c r="CX144" s="186"/>
      <c r="CY144" s="186"/>
      <c r="CZ144" s="186"/>
      <c r="DA144" s="186"/>
      <c r="DB144" s="186"/>
      <c r="DC144" s="186"/>
      <c r="DD144" s="186"/>
      <c r="DE144" s="186"/>
      <c r="DF144" s="186"/>
      <c r="DG144" s="186"/>
      <c r="DH144" s="186"/>
      <c r="DI144" s="186"/>
      <c r="DJ144" s="186"/>
      <c r="DK144" s="186"/>
      <c r="DL144" s="186"/>
      <c r="DM144" s="186"/>
      <c r="DN144" s="186"/>
      <c r="DO144" s="186"/>
      <c r="DP144" s="186"/>
      <c r="DQ144" s="186"/>
      <c r="DR144" s="186"/>
      <c r="DS144" s="186"/>
      <c r="DT144" s="186"/>
      <c r="DU144" s="186"/>
      <c r="DV144" s="186"/>
      <c r="DW144" s="186"/>
      <c r="DX144" s="186"/>
      <c r="DY144" s="186"/>
      <c r="DZ144" s="186"/>
      <c r="EA144" s="186"/>
      <c r="EB144" s="186"/>
      <c r="EC144" s="186"/>
      <c r="ED144" s="186"/>
      <c r="EE144" s="186"/>
      <c r="EF144" s="186"/>
      <c r="EG144" s="186"/>
      <c r="EH144" s="186"/>
      <c r="EI144" s="186"/>
      <c r="EJ144" s="186"/>
      <c r="EK144" s="186"/>
      <c r="EL144" s="186"/>
      <c r="EM144" s="186"/>
      <c r="EN144" s="186"/>
      <c r="EO144" s="186"/>
      <c r="EP144" s="186"/>
      <c r="EQ144" s="186"/>
      <c r="ER144" s="186"/>
      <c r="ES144" s="186"/>
      <c r="ET144" s="186"/>
      <c r="EU144" s="186"/>
      <c r="EV144" s="186"/>
      <c r="EW144" s="186"/>
      <c r="EX144" s="186"/>
      <c r="EY144" s="186"/>
      <c r="EZ144" s="186"/>
      <c r="FA144" s="186"/>
      <c r="FB144" s="186"/>
      <c r="FC144" s="186"/>
      <c r="FD144" s="186"/>
      <c r="FE144" s="186"/>
      <c r="FF144" s="186"/>
      <c r="FG144" s="186"/>
      <c r="FH144" s="186"/>
      <c r="FI144" s="186"/>
      <c r="FJ144" s="186"/>
      <c r="FK144" s="186"/>
      <c r="FL144" s="186"/>
      <c r="FM144" s="186"/>
      <c r="FN144" s="186"/>
      <c r="FO144" s="186"/>
      <c r="FP144" s="186"/>
      <c r="FQ144" s="186"/>
      <c r="FR144" s="186"/>
      <c r="FS144" s="186"/>
      <c r="FT144" s="186"/>
      <c r="FU144" s="186"/>
      <c r="FV144" s="186"/>
      <c r="FW144" s="186"/>
      <c r="FX144" s="186"/>
      <c r="FY144" s="186"/>
      <c r="FZ144" s="186"/>
      <c r="GA144" s="186"/>
      <c r="GB144" s="186"/>
      <c r="GC144" s="186"/>
      <c r="GD144" s="186"/>
      <c r="GE144" s="186"/>
      <c r="GF144" s="186"/>
      <c r="GG144" s="186"/>
      <c r="GH144" s="186"/>
      <c r="GI144" s="186"/>
      <c r="GJ144" s="186"/>
      <c r="GK144" s="186"/>
      <c r="GL144" s="186"/>
      <c r="GM144" s="186"/>
      <c r="GN144" s="186"/>
      <c r="GO144" s="186"/>
      <c r="GP144" s="186"/>
      <c r="GQ144" s="186"/>
      <c r="GR144" s="186"/>
      <c r="GS144" s="186"/>
      <c r="GT144" s="186"/>
      <c r="GU144" s="186"/>
      <c r="GV144" s="186"/>
      <c r="GW144" s="186"/>
      <c r="GX144" s="186"/>
      <c r="GY144" s="186"/>
      <c r="GZ144" s="186"/>
      <c r="HA144" s="186"/>
      <c r="HB144" s="186"/>
      <c r="HC144" s="186"/>
      <c r="HD144" s="186"/>
      <c r="HE144" s="186"/>
      <c r="HF144" s="186"/>
      <c r="HG144" s="186"/>
      <c r="HH144" s="186"/>
      <c r="HI144" s="186"/>
      <c r="HJ144" s="186"/>
      <c r="HK144" s="186"/>
      <c r="HL144" s="186"/>
      <c r="HM144" s="186"/>
      <c r="HN144" s="186"/>
      <c r="HO144" s="186"/>
      <c r="HP144" s="186"/>
      <c r="HQ144" s="186"/>
      <c r="HR144" s="186"/>
      <c r="HS144" s="186"/>
      <c r="HT144" s="186"/>
      <c r="HU144" s="186"/>
      <c r="HV144" s="186"/>
      <c r="HW144" s="186"/>
      <c r="HX144" s="186"/>
      <c r="HY144" s="186"/>
      <c r="HZ144" s="186"/>
      <c r="IA144" s="186"/>
      <c r="IB144" s="186"/>
      <c r="IC144" s="186"/>
      <c r="ID144" s="186"/>
      <c r="IE144" s="186"/>
      <c r="IF144" s="186"/>
      <c r="IG144" s="186"/>
      <c r="IH144" s="186"/>
      <c r="II144" s="186"/>
      <c r="IJ144" s="186"/>
      <c r="IK144" s="186"/>
      <c r="IL144" s="186"/>
      <c r="IM144" s="186"/>
      <c r="IN144" s="186"/>
      <c r="IO144" s="186"/>
      <c r="IP144" s="186"/>
      <c r="IQ144" s="186"/>
    </row>
    <row r="145" spans="1:251" ht="21" customHeight="1">
      <c r="A145" s="204"/>
      <c r="B145" s="133"/>
      <c r="C145" s="124">
        <v>3</v>
      </c>
      <c r="D145" s="125" t="s">
        <v>181</v>
      </c>
      <c r="E145" s="200" t="s">
        <v>263</v>
      </c>
      <c r="F145" s="127" t="s">
        <v>59</v>
      </c>
      <c r="G145" s="127"/>
      <c r="H145" s="128"/>
      <c r="I145" s="128"/>
      <c r="J145" s="187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86"/>
      <c r="BP145" s="186"/>
      <c r="BQ145" s="186"/>
      <c r="BR145" s="186"/>
      <c r="BS145" s="186"/>
      <c r="BT145" s="186"/>
      <c r="BU145" s="186"/>
      <c r="BV145" s="186"/>
      <c r="BW145" s="186"/>
      <c r="BX145" s="186"/>
      <c r="BY145" s="186"/>
      <c r="BZ145" s="186"/>
      <c r="CA145" s="186"/>
      <c r="CB145" s="186"/>
      <c r="CC145" s="186"/>
      <c r="CD145" s="186"/>
      <c r="CE145" s="186"/>
      <c r="CF145" s="186"/>
      <c r="CG145" s="186"/>
      <c r="CH145" s="186"/>
      <c r="CI145" s="186"/>
      <c r="CJ145" s="186"/>
      <c r="CK145" s="186"/>
      <c r="CL145" s="186"/>
      <c r="CM145" s="186"/>
      <c r="CN145" s="186"/>
      <c r="CO145" s="186"/>
      <c r="CP145" s="186"/>
      <c r="CQ145" s="186"/>
      <c r="CR145" s="186"/>
      <c r="CS145" s="186"/>
      <c r="CT145" s="186"/>
      <c r="CU145" s="186"/>
      <c r="CV145" s="186"/>
      <c r="CW145" s="186"/>
      <c r="CX145" s="186"/>
      <c r="CY145" s="186"/>
      <c r="CZ145" s="186"/>
      <c r="DA145" s="186"/>
      <c r="DB145" s="186"/>
      <c r="DC145" s="186"/>
      <c r="DD145" s="186"/>
      <c r="DE145" s="186"/>
      <c r="DF145" s="186"/>
      <c r="DG145" s="186"/>
      <c r="DH145" s="186"/>
      <c r="DI145" s="186"/>
      <c r="DJ145" s="186"/>
      <c r="DK145" s="186"/>
      <c r="DL145" s="186"/>
      <c r="DM145" s="186"/>
      <c r="DN145" s="186"/>
      <c r="DO145" s="186"/>
      <c r="DP145" s="186"/>
      <c r="DQ145" s="186"/>
      <c r="DR145" s="186"/>
      <c r="DS145" s="186"/>
      <c r="DT145" s="186"/>
      <c r="DU145" s="186"/>
      <c r="DV145" s="186"/>
      <c r="DW145" s="186"/>
      <c r="DX145" s="186"/>
      <c r="DY145" s="186"/>
      <c r="DZ145" s="186"/>
      <c r="EA145" s="186"/>
      <c r="EB145" s="186"/>
      <c r="EC145" s="186"/>
      <c r="ED145" s="186"/>
      <c r="EE145" s="186"/>
      <c r="EF145" s="186"/>
      <c r="EG145" s="186"/>
      <c r="EH145" s="186"/>
      <c r="EI145" s="186"/>
      <c r="EJ145" s="186"/>
      <c r="EK145" s="186"/>
      <c r="EL145" s="186"/>
      <c r="EM145" s="186"/>
      <c r="EN145" s="186"/>
      <c r="EO145" s="186"/>
      <c r="EP145" s="186"/>
      <c r="EQ145" s="186"/>
      <c r="ER145" s="186"/>
      <c r="ES145" s="186"/>
      <c r="ET145" s="186"/>
      <c r="EU145" s="186"/>
      <c r="EV145" s="186"/>
      <c r="EW145" s="186"/>
      <c r="EX145" s="186"/>
      <c r="EY145" s="186"/>
      <c r="EZ145" s="186"/>
      <c r="FA145" s="186"/>
      <c r="FB145" s="186"/>
      <c r="FC145" s="186"/>
      <c r="FD145" s="186"/>
      <c r="FE145" s="186"/>
      <c r="FF145" s="186"/>
      <c r="FG145" s="186"/>
      <c r="FH145" s="186"/>
      <c r="FI145" s="186"/>
      <c r="FJ145" s="186"/>
      <c r="FK145" s="186"/>
      <c r="FL145" s="186"/>
      <c r="FM145" s="186"/>
      <c r="FN145" s="186"/>
      <c r="FO145" s="186"/>
      <c r="FP145" s="186"/>
      <c r="FQ145" s="186"/>
      <c r="FR145" s="186"/>
      <c r="FS145" s="186"/>
      <c r="FT145" s="186"/>
      <c r="FU145" s="186"/>
      <c r="FV145" s="186"/>
      <c r="FW145" s="186"/>
      <c r="FX145" s="186"/>
      <c r="FY145" s="186"/>
      <c r="FZ145" s="186"/>
      <c r="GA145" s="186"/>
      <c r="GB145" s="186"/>
      <c r="GC145" s="186"/>
      <c r="GD145" s="186"/>
      <c r="GE145" s="186"/>
      <c r="GF145" s="186"/>
      <c r="GG145" s="186"/>
      <c r="GH145" s="186"/>
      <c r="GI145" s="186"/>
      <c r="GJ145" s="186"/>
      <c r="GK145" s="186"/>
      <c r="GL145" s="186"/>
      <c r="GM145" s="186"/>
      <c r="GN145" s="186"/>
      <c r="GO145" s="186"/>
      <c r="GP145" s="186"/>
      <c r="GQ145" s="186"/>
      <c r="GR145" s="186"/>
      <c r="GS145" s="186"/>
      <c r="GT145" s="186"/>
      <c r="GU145" s="186"/>
      <c r="GV145" s="186"/>
      <c r="GW145" s="186"/>
      <c r="GX145" s="186"/>
      <c r="GY145" s="186"/>
      <c r="GZ145" s="186"/>
      <c r="HA145" s="186"/>
      <c r="HB145" s="186"/>
      <c r="HC145" s="186"/>
      <c r="HD145" s="186"/>
      <c r="HE145" s="186"/>
      <c r="HF145" s="186"/>
      <c r="HG145" s="186"/>
      <c r="HH145" s="186"/>
      <c r="HI145" s="186"/>
      <c r="HJ145" s="186"/>
      <c r="HK145" s="186"/>
      <c r="HL145" s="186"/>
      <c r="HM145" s="186"/>
      <c r="HN145" s="186"/>
      <c r="HO145" s="186"/>
      <c r="HP145" s="186"/>
      <c r="HQ145" s="186"/>
      <c r="HR145" s="186"/>
      <c r="HS145" s="186"/>
      <c r="HT145" s="186"/>
      <c r="HU145" s="186"/>
      <c r="HV145" s="186"/>
      <c r="HW145" s="186"/>
      <c r="HX145" s="186"/>
      <c r="HY145" s="186"/>
      <c r="HZ145" s="186"/>
      <c r="IA145" s="186"/>
      <c r="IB145" s="186"/>
      <c r="IC145" s="186"/>
      <c r="ID145" s="186"/>
      <c r="IE145" s="186"/>
      <c r="IF145" s="186"/>
      <c r="IG145" s="186"/>
      <c r="IH145" s="186"/>
      <c r="II145" s="186"/>
      <c r="IJ145" s="186"/>
      <c r="IK145" s="186"/>
      <c r="IL145" s="186"/>
      <c r="IM145" s="186"/>
      <c r="IN145" s="186"/>
      <c r="IO145" s="186"/>
      <c r="IP145" s="186"/>
      <c r="IQ145" s="186"/>
    </row>
    <row r="146" spans="1:251" ht="21" customHeight="1">
      <c r="A146" s="204"/>
      <c r="B146" s="133"/>
      <c r="C146" s="124">
        <v>4</v>
      </c>
      <c r="D146" s="125" t="s">
        <v>181</v>
      </c>
      <c r="E146" s="200" t="s">
        <v>264</v>
      </c>
      <c r="F146" s="127" t="s">
        <v>59</v>
      </c>
      <c r="G146" s="127"/>
      <c r="H146" s="128"/>
      <c r="I146" s="128"/>
      <c r="J146" s="187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  <c r="BG146" s="186"/>
      <c r="BH146" s="186"/>
      <c r="BI146" s="186"/>
      <c r="BJ146" s="186"/>
      <c r="BK146" s="186"/>
      <c r="BL146" s="186"/>
      <c r="BM146" s="186"/>
      <c r="BN146" s="186"/>
      <c r="BO146" s="186"/>
      <c r="BP146" s="186"/>
      <c r="BQ146" s="186"/>
      <c r="BR146" s="186"/>
      <c r="BS146" s="186"/>
      <c r="BT146" s="186"/>
      <c r="BU146" s="186"/>
      <c r="BV146" s="186"/>
      <c r="BW146" s="186"/>
      <c r="BX146" s="186"/>
      <c r="BY146" s="186"/>
      <c r="BZ146" s="186"/>
      <c r="CA146" s="186"/>
      <c r="CB146" s="186"/>
      <c r="CC146" s="186"/>
      <c r="CD146" s="186"/>
      <c r="CE146" s="186"/>
      <c r="CF146" s="186"/>
      <c r="CG146" s="186"/>
      <c r="CH146" s="186"/>
      <c r="CI146" s="186"/>
      <c r="CJ146" s="186"/>
      <c r="CK146" s="186"/>
      <c r="CL146" s="186"/>
      <c r="CM146" s="186"/>
      <c r="CN146" s="186"/>
      <c r="CO146" s="186"/>
      <c r="CP146" s="186"/>
      <c r="CQ146" s="186"/>
      <c r="CR146" s="186"/>
      <c r="CS146" s="186"/>
      <c r="CT146" s="186"/>
      <c r="CU146" s="186"/>
      <c r="CV146" s="186"/>
      <c r="CW146" s="186"/>
      <c r="CX146" s="186"/>
      <c r="CY146" s="186"/>
      <c r="CZ146" s="186"/>
      <c r="DA146" s="186"/>
      <c r="DB146" s="186"/>
      <c r="DC146" s="186"/>
      <c r="DD146" s="186"/>
      <c r="DE146" s="186"/>
      <c r="DF146" s="186"/>
      <c r="DG146" s="186"/>
      <c r="DH146" s="186"/>
      <c r="DI146" s="186"/>
      <c r="DJ146" s="186"/>
      <c r="DK146" s="186"/>
      <c r="DL146" s="186"/>
      <c r="DM146" s="186"/>
      <c r="DN146" s="186"/>
      <c r="DO146" s="186"/>
      <c r="DP146" s="186"/>
      <c r="DQ146" s="186"/>
      <c r="DR146" s="186"/>
      <c r="DS146" s="186"/>
      <c r="DT146" s="186"/>
      <c r="DU146" s="186"/>
      <c r="DV146" s="186"/>
      <c r="DW146" s="186"/>
      <c r="DX146" s="186"/>
      <c r="DY146" s="186"/>
      <c r="DZ146" s="186"/>
      <c r="EA146" s="186"/>
      <c r="EB146" s="186"/>
      <c r="EC146" s="186"/>
      <c r="ED146" s="186"/>
      <c r="EE146" s="186"/>
      <c r="EF146" s="186"/>
      <c r="EG146" s="186"/>
      <c r="EH146" s="186"/>
      <c r="EI146" s="186"/>
      <c r="EJ146" s="186"/>
      <c r="EK146" s="186"/>
      <c r="EL146" s="186"/>
      <c r="EM146" s="186"/>
      <c r="EN146" s="186"/>
      <c r="EO146" s="186"/>
      <c r="EP146" s="186"/>
      <c r="EQ146" s="186"/>
      <c r="ER146" s="186"/>
      <c r="ES146" s="186"/>
      <c r="ET146" s="186"/>
      <c r="EU146" s="186"/>
      <c r="EV146" s="186"/>
      <c r="EW146" s="186"/>
      <c r="EX146" s="186"/>
      <c r="EY146" s="186"/>
      <c r="EZ146" s="186"/>
      <c r="FA146" s="186"/>
      <c r="FB146" s="186"/>
      <c r="FC146" s="186"/>
      <c r="FD146" s="186"/>
      <c r="FE146" s="186"/>
      <c r="FF146" s="186"/>
      <c r="FG146" s="186"/>
      <c r="FH146" s="186"/>
      <c r="FI146" s="186"/>
      <c r="FJ146" s="186"/>
      <c r="FK146" s="186"/>
      <c r="FL146" s="186"/>
      <c r="FM146" s="186"/>
      <c r="FN146" s="186"/>
      <c r="FO146" s="186"/>
      <c r="FP146" s="186"/>
      <c r="FQ146" s="186"/>
      <c r="FR146" s="186"/>
      <c r="FS146" s="186"/>
      <c r="FT146" s="186"/>
      <c r="FU146" s="186"/>
      <c r="FV146" s="186"/>
      <c r="FW146" s="186"/>
      <c r="FX146" s="186"/>
      <c r="FY146" s="186"/>
      <c r="FZ146" s="186"/>
      <c r="GA146" s="186"/>
      <c r="GB146" s="186"/>
      <c r="GC146" s="186"/>
      <c r="GD146" s="186"/>
      <c r="GE146" s="186"/>
      <c r="GF146" s="186"/>
      <c r="GG146" s="186"/>
      <c r="GH146" s="186"/>
      <c r="GI146" s="186"/>
      <c r="GJ146" s="186"/>
      <c r="GK146" s="186"/>
      <c r="GL146" s="186"/>
      <c r="GM146" s="186"/>
      <c r="GN146" s="186"/>
      <c r="GO146" s="186"/>
      <c r="GP146" s="186"/>
      <c r="GQ146" s="186"/>
      <c r="GR146" s="186"/>
      <c r="GS146" s="186"/>
      <c r="GT146" s="186"/>
      <c r="GU146" s="186"/>
      <c r="GV146" s="186"/>
      <c r="GW146" s="186"/>
      <c r="GX146" s="186"/>
      <c r="GY146" s="186"/>
      <c r="GZ146" s="186"/>
      <c r="HA146" s="186"/>
      <c r="HB146" s="186"/>
      <c r="HC146" s="186"/>
      <c r="HD146" s="186"/>
      <c r="HE146" s="186"/>
      <c r="HF146" s="186"/>
      <c r="HG146" s="186"/>
      <c r="HH146" s="186"/>
      <c r="HI146" s="186"/>
      <c r="HJ146" s="186"/>
      <c r="HK146" s="186"/>
      <c r="HL146" s="186"/>
      <c r="HM146" s="186"/>
      <c r="HN146" s="186"/>
      <c r="HO146" s="186"/>
      <c r="HP146" s="186"/>
      <c r="HQ146" s="186"/>
      <c r="HR146" s="186"/>
      <c r="HS146" s="186"/>
      <c r="HT146" s="186"/>
      <c r="HU146" s="186"/>
      <c r="HV146" s="186"/>
      <c r="HW146" s="186"/>
      <c r="HX146" s="186"/>
      <c r="HY146" s="186"/>
      <c r="HZ146" s="186"/>
      <c r="IA146" s="186"/>
      <c r="IB146" s="186"/>
      <c r="IC146" s="186"/>
      <c r="ID146" s="186"/>
      <c r="IE146" s="186"/>
      <c r="IF146" s="186"/>
      <c r="IG146" s="186"/>
      <c r="IH146" s="186"/>
      <c r="II146" s="186"/>
      <c r="IJ146" s="186"/>
      <c r="IK146" s="186"/>
      <c r="IL146" s="186"/>
      <c r="IM146" s="186"/>
      <c r="IN146" s="186"/>
      <c r="IO146" s="186"/>
      <c r="IP146" s="186"/>
      <c r="IQ146" s="186"/>
    </row>
    <row r="147" spans="1:251" ht="21" customHeight="1">
      <c r="A147" s="112" t="s">
        <v>233</v>
      </c>
      <c r="B147" s="135"/>
      <c r="C147" s="136">
        <v>5</v>
      </c>
      <c r="D147" s="137" t="s">
        <v>0</v>
      </c>
      <c r="E147" s="138"/>
      <c r="F147" s="139" t="s">
        <v>59</v>
      </c>
      <c r="G147" s="139"/>
      <c r="H147" s="140"/>
      <c r="I147" s="140"/>
      <c r="J147" s="187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  <c r="BG147" s="186"/>
      <c r="BH147" s="186"/>
      <c r="BI147" s="186"/>
      <c r="BJ147" s="186"/>
      <c r="BK147" s="186"/>
      <c r="BL147" s="186"/>
      <c r="BM147" s="186"/>
      <c r="BN147" s="186"/>
      <c r="BO147" s="186"/>
      <c r="BP147" s="186"/>
      <c r="BQ147" s="186"/>
      <c r="BR147" s="186"/>
      <c r="BS147" s="186"/>
      <c r="BT147" s="186"/>
      <c r="BU147" s="186"/>
      <c r="BV147" s="186"/>
      <c r="BW147" s="186"/>
      <c r="BX147" s="186"/>
      <c r="BY147" s="186"/>
      <c r="BZ147" s="186"/>
      <c r="CA147" s="186"/>
      <c r="CB147" s="186"/>
      <c r="CC147" s="186"/>
      <c r="CD147" s="186"/>
      <c r="CE147" s="186"/>
      <c r="CF147" s="186"/>
      <c r="CG147" s="186"/>
      <c r="CH147" s="186"/>
      <c r="CI147" s="186"/>
      <c r="CJ147" s="186"/>
      <c r="CK147" s="186"/>
      <c r="CL147" s="186"/>
      <c r="CM147" s="186"/>
      <c r="CN147" s="186"/>
      <c r="CO147" s="186"/>
      <c r="CP147" s="186"/>
      <c r="CQ147" s="186"/>
      <c r="CR147" s="186"/>
      <c r="CS147" s="186"/>
      <c r="CT147" s="186"/>
      <c r="CU147" s="186"/>
      <c r="CV147" s="186"/>
      <c r="CW147" s="186"/>
      <c r="CX147" s="186"/>
      <c r="CY147" s="186"/>
      <c r="CZ147" s="186"/>
      <c r="DA147" s="186"/>
      <c r="DB147" s="186"/>
      <c r="DC147" s="186"/>
      <c r="DD147" s="186"/>
      <c r="DE147" s="186"/>
      <c r="DF147" s="186"/>
      <c r="DG147" s="186"/>
      <c r="DH147" s="186"/>
      <c r="DI147" s="186"/>
      <c r="DJ147" s="186"/>
      <c r="DK147" s="186"/>
      <c r="DL147" s="186"/>
      <c r="DM147" s="186"/>
      <c r="DN147" s="186"/>
      <c r="DO147" s="186"/>
      <c r="DP147" s="186"/>
      <c r="DQ147" s="186"/>
      <c r="DR147" s="186"/>
      <c r="DS147" s="186"/>
      <c r="DT147" s="186"/>
      <c r="DU147" s="186"/>
      <c r="DV147" s="186"/>
      <c r="DW147" s="186"/>
      <c r="DX147" s="186"/>
      <c r="DY147" s="186"/>
      <c r="DZ147" s="186"/>
      <c r="EA147" s="186"/>
      <c r="EB147" s="186"/>
      <c r="EC147" s="186"/>
      <c r="ED147" s="186"/>
      <c r="EE147" s="186"/>
      <c r="EF147" s="186"/>
      <c r="EG147" s="186"/>
      <c r="EH147" s="186"/>
      <c r="EI147" s="186"/>
      <c r="EJ147" s="186"/>
      <c r="EK147" s="186"/>
      <c r="EL147" s="186"/>
      <c r="EM147" s="186"/>
      <c r="EN147" s="186"/>
      <c r="EO147" s="186"/>
      <c r="EP147" s="186"/>
      <c r="EQ147" s="186"/>
      <c r="ER147" s="186"/>
      <c r="ES147" s="186"/>
      <c r="ET147" s="186"/>
      <c r="EU147" s="186"/>
      <c r="EV147" s="186"/>
      <c r="EW147" s="186"/>
      <c r="EX147" s="186"/>
      <c r="EY147" s="186"/>
      <c r="EZ147" s="186"/>
      <c r="FA147" s="186"/>
      <c r="FB147" s="186"/>
      <c r="FC147" s="186"/>
      <c r="FD147" s="186"/>
      <c r="FE147" s="186"/>
      <c r="FF147" s="186"/>
      <c r="FG147" s="186"/>
      <c r="FH147" s="186"/>
      <c r="FI147" s="186"/>
      <c r="FJ147" s="186"/>
      <c r="FK147" s="186"/>
      <c r="FL147" s="186"/>
      <c r="FM147" s="186"/>
      <c r="FN147" s="186"/>
      <c r="FO147" s="186"/>
      <c r="FP147" s="186"/>
      <c r="FQ147" s="186"/>
      <c r="FR147" s="186"/>
      <c r="FS147" s="186"/>
      <c r="FT147" s="186"/>
      <c r="FU147" s="186"/>
      <c r="FV147" s="186"/>
      <c r="FW147" s="186"/>
      <c r="FX147" s="186"/>
      <c r="FY147" s="186"/>
      <c r="FZ147" s="186"/>
      <c r="GA147" s="186"/>
      <c r="GB147" s="186"/>
      <c r="GC147" s="186"/>
      <c r="GD147" s="186"/>
      <c r="GE147" s="186"/>
      <c r="GF147" s="186"/>
      <c r="GG147" s="186"/>
      <c r="GH147" s="186"/>
      <c r="GI147" s="186"/>
      <c r="GJ147" s="186"/>
      <c r="GK147" s="186"/>
      <c r="GL147" s="186"/>
      <c r="GM147" s="186"/>
      <c r="GN147" s="186"/>
      <c r="GO147" s="186"/>
      <c r="GP147" s="186"/>
      <c r="GQ147" s="186"/>
      <c r="GR147" s="186"/>
      <c r="GS147" s="186"/>
      <c r="GT147" s="186"/>
      <c r="GU147" s="186"/>
      <c r="GV147" s="186"/>
      <c r="GW147" s="186"/>
      <c r="GX147" s="186"/>
      <c r="GY147" s="186"/>
      <c r="GZ147" s="186"/>
      <c r="HA147" s="186"/>
      <c r="HB147" s="186"/>
      <c r="HC147" s="186"/>
      <c r="HD147" s="186"/>
      <c r="HE147" s="186"/>
      <c r="HF147" s="186"/>
      <c r="HG147" s="186"/>
      <c r="HH147" s="186"/>
      <c r="HI147" s="186"/>
      <c r="HJ147" s="186"/>
      <c r="HK147" s="186"/>
      <c r="HL147" s="186"/>
      <c r="HM147" s="186"/>
      <c r="HN147" s="186"/>
      <c r="HO147" s="186"/>
      <c r="HP147" s="186"/>
      <c r="HQ147" s="186"/>
      <c r="HR147" s="186"/>
      <c r="HS147" s="186"/>
      <c r="HT147" s="186"/>
      <c r="HU147" s="186"/>
      <c r="HV147" s="186"/>
      <c r="HW147" s="186"/>
      <c r="HX147" s="186"/>
      <c r="HY147" s="186"/>
      <c r="HZ147" s="186"/>
      <c r="IA147" s="186"/>
      <c r="IB147" s="186"/>
      <c r="IC147" s="186"/>
      <c r="ID147" s="186"/>
      <c r="IE147" s="186"/>
      <c r="IF147" s="186"/>
      <c r="IG147" s="186"/>
      <c r="IH147" s="186"/>
      <c r="II147" s="186"/>
      <c r="IJ147" s="186"/>
      <c r="IK147" s="186"/>
      <c r="IL147" s="186"/>
      <c r="IM147" s="186"/>
      <c r="IN147" s="186"/>
      <c r="IO147" s="186"/>
      <c r="IP147" s="186"/>
      <c r="IQ147" s="186"/>
    </row>
    <row r="148" spans="1:251" ht="21" customHeight="1">
      <c r="A148" s="112" t="s">
        <v>233</v>
      </c>
      <c r="B148" s="135"/>
      <c r="C148" s="136">
        <v>6</v>
      </c>
      <c r="D148" s="137" t="s">
        <v>0</v>
      </c>
      <c r="E148" s="138"/>
      <c r="F148" s="139" t="s">
        <v>59</v>
      </c>
      <c r="G148" s="139"/>
      <c r="H148" s="140"/>
      <c r="I148" s="140"/>
      <c r="J148" s="187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6"/>
      <c r="BL148" s="186"/>
      <c r="BM148" s="186"/>
      <c r="BN148" s="186"/>
      <c r="BO148" s="186"/>
      <c r="BP148" s="186"/>
      <c r="BQ148" s="186"/>
      <c r="BR148" s="186"/>
      <c r="BS148" s="186"/>
      <c r="BT148" s="186"/>
      <c r="BU148" s="186"/>
      <c r="BV148" s="186"/>
      <c r="BW148" s="186"/>
      <c r="BX148" s="186"/>
      <c r="BY148" s="186"/>
      <c r="BZ148" s="186"/>
      <c r="CA148" s="186"/>
      <c r="CB148" s="186"/>
      <c r="CC148" s="186"/>
      <c r="CD148" s="186"/>
      <c r="CE148" s="186"/>
      <c r="CF148" s="186"/>
      <c r="CG148" s="186"/>
      <c r="CH148" s="186"/>
      <c r="CI148" s="186"/>
      <c r="CJ148" s="186"/>
      <c r="CK148" s="186"/>
      <c r="CL148" s="186"/>
      <c r="CM148" s="186"/>
      <c r="CN148" s="186"/>
      <c r="CO148" s="186"/>
      <c r="CP148" s="186"/>
      <c r="CQ148" s="186"/>
      <c r="CR148" s="186"/>
      <c r="CS148" s="186"/>
      <c r="CT148" s="186"/>
      <c r="CU148" s="186"/>
      <c r="CV148" s="186"/>
      <c r="CW148" s="186"/>
      <c r="CX148" s="186"/>
      <c r="CY148" s="186"/>
      <c r="CZ148" s="186"/>
      <c r="DA148" s="186"/>
      <c r="DB148" s="186"/>
      <c r="DC148" s="186"/>
      <c r="DD148" s="186"/>
      <c r="DE148" s="186"/>
      <c r="DF148" s="186"/>
      <c r="DG148" s="186"/>
      <c r="DH148" s="186"/>
      <c r="DI148" s="186"/>
      <c r="DJ148" s="186"/>
      <c r="DK148" s="186"/>
      <c r="DL148" s="186"/>
      <c r="DM148" s="186"/>
      <c r="DN148" s="186"/>
      <c r="DO148" s="186"/>
      <c r="DP148" s="186"/>
      <c r="DQ148" s="186"/>
      <c r="DR148" s="186"/>
      <c r="DS148" s="186"/>
      <c r="DT148" s="186"/>
      <c r="DU148" s="186"/>
      <c r="DV148" s="186"/>
      <c r="DW148" s="186"/>
      <c r="DX148" s="186"/>
      <c r="DY148" s="186"/>
      <c r="DZ148" s="186"/>
      <c r="EA148" s="186"/>
      <c r="EB148" s="186"/>
      <c r="EC148" s="186"/>
      <c r="ED148" s="186"/>
      <c r="EE148" s="186"/>
      <c r="EF148" s="186"/>
      <c r="EG148" s="186"/>
      <c r="EH148" s="186"/>
      <c r="EI148" s="186"/>
      <c r="EJ148" s="186"/>
      <c r="EK148" s="186"/>
      <c r="EL148" s="186"/>
      <c r="EM148" s="186"/>
      <c r="EN148" s="186"/>
      <c r="EO148" s="186"/>
      <c r="EP148" s="186"/>
      <c r="EQ148" s="186"/>
      <c r="ER148" s="186"/>
      <c r="ES148" s="186"/>
      <c r="ET148" s="186"/>
      <c r="EU148" s="186"/>
      <c r="EV148" s="186"/>
      <c r="EW148" s="186"/>
      <c r="EX148" s="186"/>
      <c r="EY148" s="186"/>
      <c r="EZ148" s="186"/>
      <c r="FA148" s="186"/>
      <c r="FB148" s="186"/>
      <c r="FC148" s="186"/>
      <c r="FD148" s="186"/>
      <c r="FE148" s="186"/>
      <c r="FF148" s="186"/>
      <c r="FG148" s="186"/>
      <c r="FH148" s="186"/>
      <c r="FI148" s="186"/>
      <c r="FJ148" s="186"/>
      <c r="FK148" s="186"/>
      <c r="FL148" s="186"/>
      <c r="FM148" s="186"/>
      <c r="FN148" s="186"/>
      <c r="FO148" s="186"/>
      <c r="FP148" s="186"/>
      <c r="FQ148" s="186"/>
      <c r="FR148" s="186"/>
      <c r="FS148" s="186"/>
      <c r="FT148" s="186"/>
      <c r="FU148" s="186"/>
      <c r="FV148" s="186"/>
      <c r="FW148" s="186"/>
      <c r="FX148" s="186"/>
      <c r="FY148" s="186"/>
      <c r="FZ148" s="186"/>
      <c r="GA148" s="186"/>
      <c r="GB148" s="186"/>
      <c r="GC148" s="186"/>
      <c r="GD148" s="186"/>
      <c r="GE148" s="186"/>
      <c r="GF148" s="186"/>
      <c r="GG148" s="186"/>
      <c r="GH148" s="186"/>
      <c r="GI148" s="186"/>
      <c r="GJ148" s="186"/>
      <c r="GK148" s="186"/>
      <c r="GL148" s="186"/>
      <c r="GM148" s="186"/>
      <c r="GN148" s="186"/>
      <c r="GO148" s="186"/>
      <c r="GP148" s="186"/>
      <c r="GQ148" s="186"/>
      <c r="GR148" s="186"/>
      <c r="GS148" s="186"/>
      <c r="GT148" s="186"/>
      <c r="GU148" s="186"/>
      <c r="GV148" s="186"/>
      <c r="GW148" s="186"/>
      <c r="GX148" s="186"/>
      <c r="GY148" s="186"/>
      <c r="GZ148" s="186"/>
      <c r="HA148" s="186"/>
      <c r="HB148" s="186"/>
      <c r="HC148" s="186"/>
      <c r="HD148" s="186"/>
      <c r="HE148" s="186"/>
      <c r="HF148" s="186"/>
      <c r="HG148" s="186"/>
      <c r="HH148" s="186"/>
      <c r="HI148" s="186"/>
      <c r="HJ148" s="186"/>
      <c r="HK148" s="186"/>
      <c r="HL148" s="186"/>
      <c r="HM148" s="186"/>
      <c r="HN148" s="186"/>
      <c r="HO148" s="186"/>
      <c r="HP148" s="186"/>
      <c r="HQ148" s="186"/>
      <c r="HR148" s="186"/>
      <c r="HS148" s="186"/>
      <c r="HT148" s="186"/>
      <c r="HU148" s="186"/>
      <c r="HV148" s="186"/>
      <c r="HW148" s="186"/>
      <c r="HX148" s="186"/>
      <c r="HY148" s="186"/>
      <c r="HZ148" s="186"/>
      <c r="IA148" s="186"/>
      <c r="IB148" s="186"/>
      <c r="IC148" s="186"/>
      <c r="ID148" s="186"/>
      <c r="IE148" s="186"/>
      <c r="IF148" s="186"/>
      <c r="IG148" s="186"/>
      <c r="IH148" s="186"/>
      <c r="II148" s="186"/>
      <c r="IJ148" s="186"/>
      <c r="IK148" s="186"/>
      <c r="IL148" s="186"/>
      <c r="IM148" s="186"/>
      <c r="IN148" s="186"/>
      <c r="IO148" s="186"/>
      <c r="IP148" s="186"/>
      <c r="IQ148" s="186"/>
    </row>
    <row r="149" spans="1:251" ht="21" customHeight="1">
      <c r="A149" s="112" t="s">
        <v>233</v>
      </c>
      <c r="B149" s="135"/>
      <c r="C149" s="136">
        <v>7</v>
      </c>
      <c r="D149" s="137" t="s">
        <v>0</v>
      </c>
      <c r="E149" s="201" t="s">
        <v>259</v>
      </c>
      <c r="F149" s="139" t="s">
        <v>59</v>
      </c>
      <c r="G149" s="139"/>
      <c r="H149" s="140"/>
      <c r="I149" s="140"/>
      <c r="J149" s="187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  <c r="BF149" s="186"/>
      <c r="BG149" s="186"/>
      <c r="BH149" s="186"/>
      <c r="BI149" s="186"/>
      <c r="BJ149" s="186"/>
      <c r="BK149" s="186"/>
      <c r="BL149" s="186"/>
      <c r="BM149" s="186"/>
      <c r="BN149" s="186"/>
      <c r="BO149" s="186"/>
      <c r="BP149" s="186"/>
      <c r="BQ149" s="186"/>
      <c r="BR149" s="186"/>
      <c r="BS149" s="186"/>
      <c r="BT149" s="186"/>
      <c r="BU149" s="186"/>
      <c r="BV149" s="186"/>
      <c r="BW149" s="186"/>
      <c r="BX149" s="186"/>
      <c r="BY149" s="186"/>
      <c r="BZ149" s="186"/>
      <c r="CA149" s="186"/>
      <c r="CB149" s="186"/>
      <c r="CC149" s="186"/>
      <c r="CD149" s="186"/>
      <c r="CE149" s="186"/>
      <c r="CF149" s="186"/>
      <c r="CG149" s="186"/>
      <c r="CH149" s="186"/>
      <c r="CI149" s="186"/>
      <c r="CJ149" s="186"/>
      <c r="CK149" s="186"/>
      <c r="CL149" s="186"/>
      <c r="CM149" s="186"/>
      <c r="CN149" s="186"/>
      <c r="CO149" s="186"/>
      <c r="CP149" s="186"/>
      <c r="CQ149" s="186"/>
      <c r="CR149" s="186"/>
      <c r="CS149" s="186"/>
      <c r="CT149" s="186"/>
      <c r="CU149" s="186"/>
      <c r="CV149" s="186"/>
      <c r="CW149" s="186"/>
      <c r="CX149" s="186"/>
      <c r="CY149" s="186"/>
      <c r="CZ149" s="186"/>
      <c r="DA149" s="186"/>
      <c r="DB149" s="186"/>
      <c r="DC149" s="186"/>
      <c r="DD149" s="186"/>
      <c r="DE149" s="186"/>
      <c r="DF149" s="186"/>
      <c r="DG149" s="186"/>
      <c r="DH149" s="186"/>
      <c r="DI149" s="186"/>
      <c r="DJ149" s="186"/>
      <c r="DK149" s="186"/>
      <c r="DL149" s="186"/>
      <c r="DM149" s="186"/>
      <c r="DN149" s="186"/>
      <c r="DO149" s="186"/>
      <c r="DP149" s="186"/>
      <c r="DQ149" s="186"/>
      <c r="DR149" s="186"/>
      <c r="DS149" s="186"/>
      <c r="DT149" s="186"/>
      <c r="DU149" s="186"/>
      <c r="DV149" s="186"/>
      <c r="DW149" s="186"/>
      <c r="DX149" s="186"/>
      <c r="DY149" s="186"/>
      <c r="DZ149" s="186"/>
      <c r="EA149" s="186"/>
      <c r="EB149" s="186"/>
      <c r="EC149" s="186"/>
      <c r="ED149" s="186"/>
      <c r="EE149" s="186"/>
      <c r="EF149" s="186"/>
      <c r="EG149" s="186"/>
      <c r="EH149" s="186"/>
      <c r="EI149" s="186"/>
      <c r="EJ149" s="186"/>
      <c r="EK149" s="186"/>
      <c r="EL149" s="186"/>
      <c r="EM149" s="186"/>
      <c r="EN149" s="186"/>
      <c r="EO149" s="186"/>
      <c r="EP149" s="186"/>
      <c r="EQ149" s="186"/>
      <c r="ER149" s="186"/>
      <c r="ES149" s="186"/>
      <c r="ET149" s="186"/>
      <c r="EU149" s="186"/>
      <c r="EV149" s="186"/>
      <c r="EW149" s="186"/>
      <c r="EX149" s="186"/>
      <c r="EY149" s="186"/>
      <c r="EZ149" s="186"/>
      <c r="FA149" s="186"/>
      <c r="FB149" s="186"/>
      <c r="FC149" s="186"/>
      <c r="FD149" s="186"/>
      <c r="FE149" s="186"/>
      <c r="FF149" s="186"/>
      <c r="FG149" s="186"/>
      <c r="FH149" s="186"/>
      <c r="FI149" s="186"/>
      <c r="FJ149" s="186"/>
      <c r="FK149" s="186"/>
      <c r="FL149" s="186"/>
      <c r="FM149" s="186"/>
      <c r="FN149" s="186"/>
      <c r="FO149" s="186"/>
      <c r="FP149" s="186"/>
      <c r="FQ149" s="186"/>
      <c r="FR149" s="186"/>
      <c r="FS149" s="186"/>
      <c r="FT149" s="186"/>
      <c r="FU149" s="186"/>
      <c r="FV149" s="186"/>
      <c r="FW149" s="186"/>
      <c r="FX149" s="186"/>
      <c r="FY149" s="186"/>
      <c r="FZ149" s="186"/>
      <c r="GA149" s="186"/>
      <c r="GB149" s="186"/>
      <c r="GC149" s="186"/>
      <c r="GD149" s="186"/>
      <c r="GE149" s="186"/>
      <c r="GF149" s="186"/>
      <c r="GG149" s="186"/>
      <c r="GH149" s="186"/>
      <c r="GI149" s="186"/>
      <c r="GJ149" s="186"/>
      <c r="GK149" s="186"/>
      <c r="GL149" s="186"/>
      <c r="GM149" s="186"/>
      <c r="GN149" s="186"/>
      <c r="GO149" s="186"/>
      <c r="GP149" s="186"/>
      <c r="GQ149" s="186"/>
      <c r="GR149" s="186"/>
      <c r="GS149" s="186"/>
      <c r="GT149" s="186"/>
      <c r="GU149" s="186"/>
      <c r="GV149" s="186"/>
      <c r="GW149" s="186"/>
      <c r="GX149" s="186"/>
      <c r="GY149" s="186"/>
      <c r="GZ149" s="186"/>
      <c r="HA149" s="186"/>
      <c r="HB149" s="186"/>
      <c r="HC149" s="186"/>
      <c r="HD149" s="186"/>
      <c r="HE149" s="186"/>
      <c r="HF149" s="186"/>
      <c r="HG149" s="186"/>
      <c r="HH149" s="186"/>
      <c r="HI149" s="186"/>
      <c r="HJ149" s="186"/>
      <c r="HK149" s="186"/>
      <c r="HL149" s="186"/>
      <c r="HM149" s="186"/>
      <c r="HN149" s="186"/>
      <c r="HO149" s="186"/>
      <c r="HP149" s="186"/>
      <c r="HQ149" s="186"/>
      <c r="HR149" s="186"/>
      <c r="HS149" s="186"/>
      <c r="HT149" s="186"/>
      <c r="HU149" s="186"/>
      <c r="HV149" s="186"/>
      <c r="HW149" s="186"/>
      <c r="HX149" s="186"/>
      <c r="HY149" s="186"/>
      <c r="HZ149" s="186"/>
      <c r="IA149" s="186"/>
      <c r="IB149" s="186"/>
      <c r="IC149" s="186"/>
      <c r="ID149" s="186"/>
      <c r="IE149" s="186"/>
      <c r="IF149" s="186"/>
      <c r="IG149" s="186"/>
      <c r="IH149" s="186"/>
      <c r="II149" s="186"/>
      <c r="IJ149" s="186"/>
      <c r="IK149" s="186"/>
      <c r="IL149" s="186"/>
      <c r="IM149" s="186"/>
      <c r="IN149" s="186"/>
      <c r="IO149" s="186"/>
      <c r="IP149" s="186"/>
      <c r="IQ149" s="186"/>
    </row>
    <row r="150" spans="1:251" ht="21" customHeight="1">
      <c r="A150" s="112"/>
      <c r="B150" s="135"/>
      <c r="C150" s="136">
        <v>8</v>
      </c>
      <c r="D150" s="137" t="s">
        <v>0</v>
      </c>
      <c r="E150" s="201" t="s">
        <v>260</v>
      </c>
      <c r="F150" s="139" t="s">
        <v>59</v>
      </c>
      <c r="G150" s="139"/>
      <c r="H150" s="140"/>
      <c r="I150" s="140"/>
      <c r="J150" s="187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  <c r="CP150" s="186"/>
      <c r="CQ150" s="186"/>
      <c r="CR150" s="186"/>
      <c r="CS150" s="186"/>
      <c r="CT150" s="186"/>
      <c r="CU150" s="186"/>
      <c r="CV150" s="186"/>
      <c r="CW150" s="186"/>
      <c r="CX150" s="186"/>
      <c r="CY150" s="186"/>
      <c r="CZ150" s="186"/>
      <c r="DA150" s="186"/>
      <c r="DB150" s="186"/>
      <c r="DC150" s="186"/>
      <c r="DD150" s="186"/>
      <c r="DE150" s="186"/>
      <c r="DF150" s="186"/>
      <c r="DG150" s="186"/>
      <c r="DH150" s="186"/>
      <c r="DI150" s="186"/>
      <c r="DJ150" s="186"/>
      <c r="DK150" s="186"/>
      <c r="DL150" s="186"/>
      <c r="DM150" s="186"/>
      <c r="DN150" s="186"/>
      <c r="DO150" s="186"/>
      <c r="DP150" s="186"/>
      <c r="DQ150" s="186"/>
      <c r="DR150" s="186"/>
      <c r="DS150" s="186"/>
      <c r="DT150" s="186"/>
      <c r="DU150" s="186"/>
      <c r="DV150" s="186"/>
      <c r="DW150" s="186"/>
      <c r="DX150" s="186"/>
      <c r="DY150" s="186"/>
      <c r="DZ150" s="186"/>
      <c r="EA150" s="186"/>
      <c r="EB150" s="186"/>
      <c r="EC150" s="186"/>
      <c r="ED150" s="186"/>
      <c r="EE150" s="186"/>
      <c r="EF150" s="186"/>
      <c r="EG150" s="186"/>
      <c r="EH150" s="186"/>
      <c r="EI150" s="186"/>
      <c r="EJ150" s="186"/>
      <c r="EK150" s="186"/>
      <c r="EL150" s="186"/>
      <c r="EM150" s="186"/>
      <c r="EN150" s="186"/>
      <c r="EO150" s="186"/>
      <c r="EP150" s="186"/>
      <c r="EQ150" s="186"/>
      <c r="ER150" s="186"/>
      <c r="ES150" s="186"/>
      <c r="ET150" s="186"/>
      <c r="EU150" s="186"/>
      <c r="EV150" s="186"/>
      <c r="EW150" s="186"/>
      <c r="EX150" s="186"/>
      <c r="EY150" s="186"/>
      <c r="EZ150" s="186"/>
      <c r="FA150" s="186"/>
      <c r="FB150" s="186"/>
      <c r="FC150" s="186"/>
      <c r="FD150" s="186"/>
      <c r="FE150" s="186"/>
      <c r="FF150" s="186"/>
      <c r="FG150" s="186"/>
      <c r="FH150" s="186"/>
      <c r="FI150" s="186"/>
      <c r="FJ150" s="186"/>
      <c r="FK150" s="186"/>
      <c r="FL150" s="186"/>
      <c r="FM150" s="186"/>
      <c r="FN150" s="186"/>
      <c r="FO150" s="186"/>
      <c r="FP150" s="186"/>
      <c r="FQ150" s="186"/>
      <c r="FR150" s="186"/>
      <c r="FS150" s="186"/>
      <c r="FT150" s="186"/>
      <c r="FU150" s="186"/>
      <c r="FV150" s="186"/>
      <c r="FW150" s="186"/>
      <c r="FX150" s="186"/>
      <c r="FY150" s="186"/>
      <c r="FZ150" s="186"/>
      <c r="GA150" s="186"/>
      <c r="GB150" s="186"/>
      <c r="GC150" s="186"/>
      <c r="GD150" s="186"/>
      <c r="GE150" s="186"/>
      <c r="GF150" s="186"/>
      <c r="GG150" s="186"/>
      <c r="GH150" s="186"/>
      <c r="GI150" s="186"/>
      <c r="GJ150" s="186"/>
      <c r="GK150" s="186"/>
      <c r="GL150" s="186"/>
      <c r="GM150" s="186"/>
      <c r="GN150" s="186"/>
      <c r="GO150" s="186"/>
      <c r="GP150" s="186"/>
      <c r="GQ150" s="186"/>
      <c r="GR150" s="186"/>
      <c r="GS150" s="186"/>
      <c r="GT150" s="186"/>
      <c r="GU150" s="186"/>
      <c r="GV150" s="186"/>
      <c r="GW150" s="186"/>
      <c r="GX150" s="186"/>
      <c r="GY150" s="186"/>
      <c r="GZ150" s="186"/>
      <c r="HA150" s="186"/>
      <c r="HB150" s="186"/>
      <c r="HC150" s="186"/>
      <c r="HD150" s="186"/>
      <c r="HE150" s="186"/>
      <c r="HF150" s="186"/>
      <c r="HG150" s="186"/>
      <c r="HH150" s="186"/>
      <c r="HI150" s="186"/>
      <c r="HJ150" s="186"/>
      <c r="HK150" s="186"/>
      <c r="HL150" s="186"/>
      <c r="HM150" s="186"/>
      <c r="HN150" s="186"/>
      <c r="HO150" s="186"/>
      <c r="HP150" s="186"/>
      <c r="HQ150" s="186"/>
      <c r="HR150" s="186"/>
      <c r="HS150" s="186"/>
      <c r="HT150" s="186"/>
      <c r="HU150" s="186"/>
      <c r="HV150" s="186"/>
      <c r="HW150" s="186"/>
      <c r="HX150" s="186"/>
      <c r="HY150" s="186"/>
      <c r="HZ150" s="186"/>
      <c r="IA150" s="186"/>
      <c r="IB150" s="186"/>
      <c r="IC150" s="186"/>
      <c r="ID150" s="186"/>
      <c r="IE150" s="186"/>
      <c r="IF150" s="186"/>
      <c r="IG150" s="186"/>
      <c r="IH150" s="186"/>
      <c r="II150" s="186"/>
      <c r="IJ150" s="186"/>
      <c r="IK150" s="186"/>
      <c r="IL150" s="186"/>
      <c r="IM150" s="186"/>
      <c r="IN150" s="186"/>
      <c r="IO150" s="186"/>
      <c r="IP150" s="186"/>
      <c r="IQ150" s="186"/>
    </row>
    <row r="151" spans="1:251" ht="21" customHeight="1">
      <c r="A151" s="112" t="s">
        <v>233</v>
      </c>
      <c r="B151" s="135"/>
      <c r="C151" s="136">
        <v>9</v>
      </c>
      <c r="D151" s="137" t="s">
        <v>0</v>
      </c>
      <c r="E151" s="201" t="s">
        <v>250</v>
      </c>
      <c r="F151" s="139" t="s">
        <v>59</v>
      </c>
      <c r="G151" s="139"/>
      <c r="H151" s="140"/>
      <c r="I151" s="140"/>
      <c r="J151" s="187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186"/>
      <c r="BE151" s="186"/>
      <c r="BF151" s="186"/>
      <c r="BG151" s="186"/>
      <c r="BH151" s="186"/>
      <c r="BI151" s="186"/>
      <c r="BJ151" s="186"/>
      <c r="BK151" s="186"/>
      <c r="BL151" s="186"/>
      <c r="BM151" s="186"/>
      <c r="BN151" s="186"/>
      <c r="BO151" s="186"/>
      <c r="BP151" s="186"/>
      <c r="BQ151" s="186"/>
      <c r="BR151" s="186"/>
      <c r="BS151" s="186"/>
      <c r="BT151" s="186"/>
      <c r="BU151" s="186"/>
      <c r="BV151" s="186"/>
      <c r="BW151" s="186"/>
      <c r="BX151" s="186"/>
      <c r="BY151" s="186"/>
      <c r="BZ151" s="186"/>
      <c r="CA151" s="186"/>
      <c r="CB151" s="186"/>
      <c r="CC151" s="186"/>
      <c r="CD151" s="186"/>
      <c r="CE151" s="186"/>
      <c r="CF151" s="186"/>
      <c r="CG151" s="186"/>
      <c r="CH151" s="186"/>
      <c r="CI151" s="186"/>
      <c r="CJ151" s="186"/>
      <c r="CK151" s="186"/>
      <c r="CL151" s="186"/>
      <c r="CM151" s="186"/>
      <c r="CN151" s="186"/>
      <c r="CO151" s="186"/>
      <c r="CP151" s="186"/>
      <c r="CQ151" s="186"/>
      <c r="CR151" s="186"/>
      <c r="CS151" s="186"/>
      <c r="CT151" s="186"/>
      <c r="CU151" s="186"/>
      <c r="CV151" s="186"/>
      <c r="CW151" s="186"/>
      <c r="CX151" s="186"/>
      <c r="CY151" s="186"/>
      <c r="CZ151" s="186"/>
      <c r="DA151" s="186"/>
      <c r="DB151" s="186"/>
      <c r="DC151" s="186"/>
      <c r="DD151" s="186"/>
      <c r="DE151" s="186"/>
      <c r="DF151" s="186"/>
      <c r="DG151" s="186"/>
      <c r="DH151" s="186"/>
      <c r="DI151" s="186"/>
      <c r="DJ151" s="186"/>
      <c r="DK151" s="186"/>
      <c r="DL151" s="186"/>
      <c r="DM151" s="186"/>
      <c r="DN151" s="186"/>
      <c r="DO151" s="186"/>
      <c r="DP151" s="186"/>
      <c r="DQ151" s="186"/>
      <c r="DR151" s="186"/>
      <c r="DS151" s="186"/>
      <c r="DT151" s="186"/>
      <c r="DU151" s="186"/>
      <c r="DV151" s="186"/>
      <c r="DW151" s="186"/>
      <c r="DX151" s="186"/>
      <c r="DY151" s="186"/>
      <c r="DZ151" s="186"/>
      <c r="EA151" s="186"/>
      <c r="EB151" s="186"/>
      <c r="EC151" s="186"/>
      <c r="ED151" s="186"/>
      <c r="EE151" s="186"/>
      <c r="EF151" s="186"/>
      <c r="EG151" s="186"/>
      <c r="EH151" s="186"/>
      <c r="EI151" s="186"/>
      <c r="EJ151" s="186"/>
      <c r="EK151" s="186"/>
      <c r="EL151" s="186"/>
      <c r="EM151" s="186"/>
      <c r="EN151" s="186"/>
      <c r="EO151" s="186"/>
      <c r="EP151" s="186"/>
      <c r="EQ151" s="186"/>
      <c r="ER151" s="186"/>
      <c r="ES151" s="186"/>
      <c r="ET151" s="186"/>
      <c r="EU151" s="186"/>
      <c r="EV151" s="186"/>
      <c r="EW151" s="186"/>
      <c r="EX151" s="186"/>
      <c r="EY151" s="186"/>
      <c r="EZ151" s="186"/>
      <c r="FA151" s="186"/>
      <c r="FB151" s="186"/>
      <c r="FC151" s="186"/>
      <c r="FD151" s="186"/>
      <c r="FE151" s="186"/>
      <c r="FF151" s="186"/>
      <c r="FG151" s="186"/>
      <c r="FH151" s="186"/>
      <c r="FI151" s="186"/>
      <c r="FJ151" s="186"/>
      <c r="FK151" s="186"/>
      <c r="FL151" s="186"/>
      <c r="FM151" s="186"/>
      <c r="FN151" s="186"/>
      <c r="FO151" s="186"/>
      <c r="FP151" s="186"/>
      <c r="FQ151" s="186"/>
      <c r="FR151" s="186"/>
      <c r="FS151" s="186"/>
      <c r="FT151" s="186"/>
      <c r="FU151" s="186"/>
      <c r="FV151" s="186"/>
      <c r="FW151" s="186"/>
      <c r="FX151" s="186"/>
      <c r="FY151" s="186"/>
      <c r="FZ151" s="186"/>
      <c r="GA151" s="186"/>
      <c r="GB151" s="186"/>
      <c r="GC151" s="186"/>
      <c r="GD151" s="186"/>
      <c r="GE151" s="186"/>
      <c r="GF151" s="186"/>
      <c r="GG151" s="186"/>
      <c r="GH151" s="186"/>
      <c r="GI151" s="186"/>
      <c r="GJ151" s="186"/>
      <c r="GK151" s="186"/>
      <c r="GL151" s="186"/>
      <c r="GM151" s="186"/>
      <c r="GN151" s="186"/>
      <c r="GO151" s="186"/>
      <c r="GP151" s="186"/>
      <c r="GQ151" s="186"/>
      <c r="GR151" s="186"/>
      <c r="GS151" s="186"/>
      <c r="GT151" s="186"/>
      <c r="GU151" s="186"/>
      <c r="GV151" s="186"/>
      <c r="GW151" s="186"/>
      <c r="GX151" s="186"/>
      <c r="GY151" s="186"/>
      <c r="GZ151" s="186"/>
      <c r="HA151" s="186"/>
      <c r="HB151" s="186"/>
      <c r="HC151" s="186"/>
      <c r="HD151" s="186"/>
      <c r="HE151" s="186"/>
      <c r="HF151" s="186"/>
      <c r="HG151" s="186"/>
      <c r="HH151" s="186"/>
      <c r="HI151" s="186"/>
      <c r="HJ151" s="186"/>
      <c r="HK151" s="186"/>
      <c r="HL151" s="186"/>
      <c r="HM151" s="186"/>
      <c r="HN151" s="186"/>
      <c r="HO151" s="186"/>
      <c r="HP151" s="186"/>
      <c r="HQ151" s="186"/>
      <c r="HR151" s="186"/>
      <c r="HS151" s="186"/>
      <c r="HT151" s="186"/>
      <c r="HU151" s="186"/>
      <c r="HV151" s="186"/>
      <c r="HW151" s="186"/>
      <c r="HX151" s="186"/>
      <c r="HY151" s="186"/>
      <c r="HZ151" s="186"/>
      <c r="IA151" s="186"/>
      <c r="IB151" s="186"/>
      <c r="IC151" s="186"/>
      <c r="ID151" s="186"/>
      <c r="IE151" s="186"/>
      <c r="IF151" s="186"/>
      <c r="IG151" s="186"/>
      <c r="IH151" s="186"/>
      <c r="II151" s="186"/>
      <c r="IJ151" s="186"/>
      <c r="IK151" s="186"/>
      <c r="IL151" s="186"/>
      <c r="IM151" s="186"/>
      <c r="IN151" s="186"/>
      <c r="IO151" s="186"/>
      <c r="IP151" s="186"/>
      <c r="IQ151" s="186"/>
    </row>
    <row r="152" spans="1:251" ht="21" customHeight="1">
      <c r="A152" s="190"/>
      <c r="B152" s="191"/>
      <c r="C152" s="191"/>
      <c r="D152" s="152"/>
      <c r="E152" s="151"/>
      <c r="F152" s="151"/>
      <c r="G152" s="151"/>
      <c r="H152" s="151"/>
      <c r="I152" s="151"/>
      <c r="J152" s="187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/>
      <c r="BL152" s="186"/>
      <c r="BM152" s="186"/>
      <c r="BN152" s="186"/>
      <c r="BO152" s="186"/>
      <c r="BP152" s="186"/>
      <c r="BQ152" s="186"/>
      <c r="BR152" s="186"/>
      <c r="BS152" s="186"/>
      <c r="BT152" s="186"/>
      <c r="BU152" s="186"/>
      <c r="BV152" s="186"/>
      <c r="BW152" s="186"/>
      <c r="BX152" s="186"/>
      <c r="BY152" s="186"/>
      <c r="BZ152" s="186"/>
      <c r="CA152" s="186"/>
      <c r="CB152" s="186"/>
      <c r="CC152" s="186"/>
      <c r="CD152" s="186"/>
      <c r="CE152" s="186"/>
      <c r="CF152" s="186"/>
      <c r="CG152" s="186"/>
      <c r="CH152" s="186"/>
      <c r="CI152" s="186"/>
      <c r="CJ152" s="186"/>
      <c r="CK152" s="186"/>
      <c r="CL152" s="186"/>
      <c r="CM152" s="186"/>
      <c r="CN152" s="186"/>
      <c r="CO152" s="186"/>
      <c r="CP152" s="186"/>
      <c r="CQ152" s="186"/>
      <c r="CR152" s="186"/>
      <c r="CS152" s="186"/>
      <c r="CT152" s="186"/>
      <c r="CU152" s="186"/>
      <c r="CV152" s="186"/>
      <c r="CW152" s="186"/>
      <c r="CX152" s="186"/>
      <c r="CY152" s="186"/>
      <c r="CZ152" s="186"/>
      <c r="DA152" s="186"/>
      <c r="DB152" s="186"/>
      <c r="DC152" s="186"/>
      <c r="DD152" s="186"/>
      <c r="DE152" s="186"/>
      <c r="DF152" s="186"/>
      <c r="DG152" s="186"/>
      <c r="DH152" s="186"/>
      <c r="DI152" s="186"/>
      <c r="DJ152" s="186"/>
      <c r="DK152" s="186"/>
      <c r="DL152" s="186"/>
      <c r="DM152" s="186"/>
      <c r="DN152" s="186"/>
      <c r="DO152" s="186"/>
      <c r="DP152" s="186"/>
      <c r="DQ152" s="186"/>
      <c r="DR152" s="186"/>
      <c r="DS152" s="186"/>
      <c r="DT152" s="186"/>
      <c r="DU152" s="186"/>
      <c r="DV152" s="186"/>
      <c r="DW152" s="186"/>
      <c r="DX152" s="186"/>
      <c r="DY152" s="186"/>
      <c r="DZ152" s="186"/>
      <c r="EA152" s="186"/>
      <c r="EB152" s="186"/>
      <c r="EC152" s="186"/>
      <c r="ED152" s="186"/>
      <c r="EE152" s="186"/>
      <c r="EF152" s="186"/>
      <c r="EG152" s="186"/>
      <c r="EH152" s="186"/>
      <c r="EI152" s="186"/>
      <c r="EJ152" s="186"/>
      <c r="EK152" s="186"/>
      <c r="EL152" s="186"/>
      <c r="EM152" s="186"/>
      <c r="EN152" s="186"/>
      <c r="EO152" s="186"/>
      <c r="EP152" s="186"/>
      <c r="EQ152" s="186"/>
      <c r="ER152" s="186"/>
      <c r="ES152" s="186"/>
      <c r="ET152" s="186"/>
      <c r="EU152" s="186"/>
      <c r="EV152" s="186"/>
      <c r="EW152" s="186"/>
      <c r="EX152" s="186"/>
      <c r="EY152" s="186"/>
      <c r="EZ152" s="186"/>
      <c r="FA152" s="186"/>
      <c r="FB152" s="186"/>
      <c r="FC152" s="186"/>
      <c r="FD152" s="186"/>
      <c r="FE152" s="186"/>
      <c r="FF152" s="186"/>
      <c r="FG152" s="186"/>
      <c r="FH152" s="186"/>
      <c r="FI152" s="186"/>
      <c r="FJ152" s="186"/>
      <c r="FK152" s="186"/>
      <c r="FL152" s="186"/>
      <c r="FM152" s="186"/>
      <c r="FN152" s="186"/>
      <c r="FO152" s="186"/>
      <c r="FP152" s="186"/>
      <c r="FQ152" s="186"/>
      <c r="FR152" s="186"/>
      <c r="FS152" s="186"/>
      <c r="FT152" s="186"/>
      <c r="FU152" s="186"/>
      <c r="FV152" s="186"/>
      <c r="FW152" s="186"/>
      <c r="FX152" s="186"/>
      <c r="FY152" s="186"/>
      <c r="FZ152" s="186"/>
      <c r="GA152" s="186"/>
      <c r="GB152" s="186"/>
      <c r="GC152" s="186"/>
      <c r="GD152" s="186"/>
      <c r="GE152" s="186"/>
      <c r="GF152" s="186"/>
      <c r="GG152" s="186"/>
      <c r="GH152" s="186"/>
      <c r="GI152" s="186"/>
      <c r="GJ152" s="186"/>
      <c r="GK152" s="186"/>
      <c r="GL152" s="186"/>
      <c r="GM152" s="186"/>
      <c r="GN152" s="186"/>
      <c r="GO152" s="186"/>
      <c r="GP152" s="186"/>
      <c r="GQ152" s="186"/>
      <c r="GR152" s="186"/>
      <c r="GS152" s="186"/>
      <c r="GT152" s="186"/>
      <c r="GU152" s="186"/>
      <c r="GV152" s="186"/>
      <c r="GW152" s="186"/>
      <c r="GX152" s="186"/>
      <c r="GY152" s="186"/>
      <c r="GZ152" s="186"/>
      <c r="HA152" s="186"/>
      <c r="HB152" s="186"/>
      <c r="HC152" s="186"/>
      <c r="HD152" s="186"/>
      <c r="HE152" s="186"/>
      <c r="HF152" s="186"/>
      <c r="HG152" s="186"/>
      <c r="HH152" s="186"/>
      <c r="HI152" s="186"/>
      <c r="HJ152" s="186"/>
      <c r="HK152" s="186"/>
      <c r="HL152" s="186"/>
      <c r="HM152" s="186"/>
      <c r="HN152" s="186"/>
      <c r="HO152" s="186"/>
      <c r="HP152" s="186"/>
      <c r="HQ152" s="186"/>
      <c r="HR152" s="186"/>
      <c r="HS152" s="186"/>
      <c r="HT152" s="186"/>
      <c r="HU152" s="186"/>
      <c r="HV152" s="186"/>
      <c r="HW152" s="186"/>
      <c r="HX152" s="186"/>
      <c r="HY152" s="186"/>
      <c r="HZ152" s="186"/>
      <c r="IA152" s="186"/>
      <c r="IB152" s="186"/>
      <c r="IC152" s="186"/>
      <c r="ID152" s="186"/>
      <c r="IE152" s="186"/>
      <c r="IF152" s="186"/>
      <c r="IG152" s="186"/>
      <c r="IH152" s="186"/>
      <c r="II152" s="186"/>
      <c r="IJ152" s="186"/>
      <c r="IK152" s="186"/>
      <c r="IL152" s="186"/>
      <c r="IM152" s="186"/>
      <c r="IN152" s="186"/>
      <c r="IO152" s="186"/>
      <c r="IP152" s="186"/>
      <c r="IQ152" s="186"/>
    </row>
    <row r="153" spans="1:251" ht="21" customHeight="1">
      <c r="A153" s="198" t="s">
        <v>75</v>
      </c>
      <c r="B153" s="123">
        <v>15</v>
      </c>
      <c r="C153" s="124">
        <v>1</v>
      </c>
      <c r="D153" s="125" t="s">
        <v>181</v>
      </c>
      <c r="E153" s="200" t="s">
        <v>245</v>
      </c>
      <c r="F153" s="127" t="s">
        <v>59</v>
      </c>
      <c r="G153" s="127"/>
      <c r="H153" s="128"/>
      <c r="I153" s="128"/>
      <c r="J153" s="187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/>
      <c r="BL153" s="186"/>
      <c r="BM153" s="186"/>
      <c r="BN153" s="186"/>
      <c r="BO153" s="186"/>
      <c r="BP153" s="186"/>
      <c r="BQ153" s="186"/>
      <c r="BR153" s="186"/>
      <c r="BS153" s="186"/>
      <c r="BT153" s="186"/>
      <c r="BU153" s="186"/>
      <c r="BV153" s="186"/>
      <c r="BW153" s="186"/>
      <c r="BX153" s="186"/>
      <c r="BY153" s="186"/>
      <c r="BZ153" s="186"/>
      <c r="CA153" s="186"/>
      <c r="CB153" s="186"/>
      <c r="CC153" s="186"/>
      <c r="CD153" s="186"/>
      <c r="CE153" s="186"/>
      <c r="CF153" s="186"/>
      <c r="CG153" s="186"/>
      <c r="CH153" s="186"/>
      <c r="CI153" s="186"/>
      <c r="CJ153" s="186"/>
      <c r="CK153" s="186"/>
      <c r="CL153" s="186"/>
      <c r="CM153" s="186"/>
      <c r="CN153" s="186"/>
      <c r="CO153" s="186"/>
      <c r="CP153" s="186"/>
      <c r="CQ153" s="186"/>
      <c r="CR153" s="186"/>
      <c r="CS153" s="186"/>
      <c r="CT153" s="186"/>
      <c r="CU153" s="186"/>
      <c r="CV153" s="186"/>
      <c r="CW153" s="186"/>
      <c r="CX153" s="186"/>
      <c r="CY153" s="186"/>
      <c r="CZ153" s="186"/>
      <c r="DA153" s="186"/>
      <c r="DB153" s="186"/>
      <c r="DC153" s="186"/>
      <c r="DD153" s="186"/>
      <c r="DE153" s="186"/>
      <c r="DF153" s="186"/>
      <c r="DG153" s="186"/>
      <c r="DH153" s="186"/>
      <c r="DI153" s="186"/>
      <c r="DJ153" s="186"/>
      <c r="DK153" s="186"/>
      <c r="DL153" s="186"/>
      <c r="DM153" s="186"/>
      <c r="DN153" s="186"/>
      <c r="DO153" s="186"/>
      <c r="DP153" s="186"/>
      <c r="DQ153" s="186"/>
      <c r="DR153" s="186"/>
      <c r="DS153" s="186"/>
      <c r="DT153" s="186"/>
      <c r="DU153" s="186"/>
      <c r="DV153" s="186"/>
      <c r="DW153" s="186"/>
      <c r="DX153" s="186"/>
      <c r="DY153" s="186"/>
      <c r="DZ153" s="186"/>
      <c r="EA153" s="186"/>
      <c r="EB153" s="186"/>
      <c r="EC153" s="186"/>
      <c r="ED153" s="186"/>
      <c r="EE153" s="186"/>
      <c r="EF153" s="186"/>
      <c r="EG153" s="186"/>
      <c r="EH153" s="186"/>
      <c r="EI153" s="186"/>
      <c r="EJ153" s="186"/>
      <c r="EK153" s="186"/>
      <c r="EL153" s="186"/>
      <c r="EM153" s="186"/>
      <c r="EN153" s="186"/>
      <c r="EO153" s="186"/>
      <c r="EP153" s="186"/>
      <c r="EQ153" s="186"/>
      <c r="ER153" s="186"/>
      <c r="ES153" s="186"/>
      <c r="ET153" s="186"/>
      <c r="EU153" s="186"/>
      <c r="EV153" s="186"/>
      <c r="EW153" s="186"/>
      <c r="EX153" s="186"/>
      <c r="EY153" s="186"/>
      <c r="EZ153" s="186"/>
      <c r="FA153" s="186"/>
      <c r="FB153" s="186"/>
      <c r="FC153" s="186"/>
      <c r="FD153" s="186"/>
      <c r="FE153" s="186"/>
      <c r="FF153" s="186"/>
      <c r="FG153" s="186"/>
      <c r="FH153" s="186"/>
      <c r="FI153" s="186"/>
      <c r="FJ153" s="186"/>
      <c r="FK153" s="186"/>
      <c r="FL153" s="186"/>
      <c r="FM153" s="186"/>
      <c r="FN153" s="186"/>
      <c r="FO153" s="186"/>
      <c r="FP153" s="186"/>
      <c r="FQ153" s="186"/>
      <c r="FR153" s="186"/>
      <c r="FS153" s="186"/>
      <c r="FT153" s="186"/>
      <c r="FU153" s="186"/>
      <c r="FV153" s="186"/>
      <c r="FW153" s="186"/>
      <c r="FX153" s="186"/>
      <c r="FY153" s="186"/>
      <c r="FZ153" s="186"/>
      <c r="GA153" s="186"/>
      <c r="GB153" s="186"/>
      <c r="GC153" s="186"/>
      <c r="GD153" s="186"/>
      <c r="GE153" s="186"/>
      <c r="GF153" s="186"/>
      <c r="GG153" s="186"/>
      <c r="GH153" s="186"/>
      <c r="GI153" s="186"/>
      <c r="GJ153" s="186"/>
      <c r="GK153" s="186"/>
      <c r="GL153" s="186"/>
      <c r="GM153" s="186"/>
      <c r="GN153" s="186"/>
      <c r="GO153" s="186"/>
      <c r="GP153" s="186"/>
      <c r="GQ153" s="186"/>
      <c r="GR153" s="186"/>
      <c r="GS153" s="186"/>
      <c r="GT153" s="186"/>
      <c r="GU153" s="186"/>
      <c r="GV153" s="186"/>
      <c r="GW153" s="186"/>
      <c r="GX153" s="186"/>
      <c r="GY153" s="186"/>
      <c r="GZ153" s="186"/>
      <c r="HA153" s="186"/>
      <c r="HB153" s="186"/>
      <c r="HC153" s="186"/>
      <c r="HD153" s="186"/>
      <c r="HE153" s="186"/>
      <c r="HF153" s="186"/>
      <c r="HG153" s="186"/>
      <c r="HH153" s="186"/>
      <c r="HI153" s="186"/>
      <c r="HJ153" s="186"/>
      <c r="HK153" s="186"/>
      <c r="HL153" s="186"/>
      <c r="HM153" s="186"/>
      <c r="HN153" s="186"/>
      <c r="HO153" s="186"/>
      <c r="HP153" s="186"/>
      <c r="HQ153" s="186"/>
      <c r="HR153" s="186"/>
      <c r="HS153" s="186"/>
      <c r="HT153" s="186"/>
      <c r="HU153" s="186"/>
      <c r="HV153" s="186"/>
      <c r="HW153" s="186"/>
      <c r="HX153" s="186"/>
      <c r="HY153" s="186"/>
      <c r="HZ153" s="186"/>
      <c r="IA153" s="186"/>
      <c r="IB153" s="186"/>
      <c r="IC153" s="186"/>
      <c r="ID153" s="186"/>
      <c r="IE153" s="186"/>
      <c r="IF153" s="186"/>
      <c r="IG153" s="186"/>
      <c r="IH153" s="186"/>
      <c r="II153" s="186"/>
      <c r="IJ153" s="186"/>
      <c r="IK153" s="186"/>
      <c r="IL153" s="186"/>
      <c r="IM153" s="186"/>
      <c r="IN153" s="186"/>
      <c r="IO153" s="186"/>
      <c r="IP153" s="186"/>
      <c r="IQ153" s="186"/>
    </row>
    <row r="154" spans="1:251" ht="21" customHeight="1">
      <c r="A154" s="112" t="s">
        <v>233</v>
      </c>
      <c r="B154" s="133"/>
      <c r="C154" s="124">
        <v>2</v>
      </c>
      <c r="D154" s="125" t="s">
        <v>181</v>
      </c>
      <c r="E154" s="200" t="s">
        <v>244</v>
      </c>
      <c r="F154" s="127" t="s">
        <v>59</v>
      </c>
      <c r="G154" s="127"/>
      <c r="H154" s="128"/>
      <c r="I154" s="128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  <c r="BF154" s="186"/>
      <c r="BG154" s="186"/>
      <c r="BH154" s="186"/>
      <c r="BI154" s="186"/>
      <c r="BJ154" s="186"/>
      <c r="BK154" s="186"/>
      <c r="BL154" s="186"/>
      <c r="BM154" s="186"/>
      <c r="BN154" s="186"/>
      <c r="BO154" s="186"/>
      <c r="BP154" s="186"/>
      <c r="BQ154" s="186"/>
      <c r="BR154" s="186"/>
      <c r="BS154" s="186"/>
      <c r="BT154" s="186"/>
      <c r="BU154" s="186"/>
      <c r="BV154" s="186"/>
      <c r="BW154" s="186"/>
      <c r="BX154" s="186"/>
      <c r="BY154" s="186"/>
      <c r="BZ154" s="186"/>
      <c r="CA154" s="186"/>
      <c r="CB154" s="186"/>
      <c r="CC154" s="186"/>
      <c r="CD154" s="186"/>
      <c r="CE154" s="186"/>
      <c r="CF154" s="186"/>
      <c r="CG154" s="186"/>
      <c r="CH154" s="186"/>
      <c r="CI154" s="186"/>
      <c r="CJ154" s="186"/>
      <c r="CK154" s="186"/>
      <c r="CL154" s="186"/>
      <c r="CM154" s="186"/>
      <c r="CN154" s="186"/>
      <c r="CO154" s="186"/>
      <c r="CP154" s="186"/>
      <c r="CQ154" s="186"/>
      <c r="CR154" s="186"/>
      <c r="CS154" s="186"/>
      <c r="CT154" s="186"/>
      <c r="CU154" s="186"/>
      <c r="CV154" s="186"/>
      <c r="CW154" s="186"/>
      <c r="CX154" s="186"/>
      <c r="CY154" s="186"/>
      <c r="CZ154" s="186"/>
      <c r="DA154" s="186"/>
      <c r="DB154" s="186"/>
      <c r="DC154" s="186"/>
      <c r="DD154" s="186"/>
      <c r="DE154" s="186"/>
      <c r="DF154" s="186"/>
      <c r="DG154" s="186"/>
      <c r="DH154" s="186"/>
      <c r="DI154" s="186"/>
      <c r="DJ154" s="186"/>
      <c r="DK154" s="186"/>
      <c r="DL154" s="186"/>
      <c r="DM154" s="186"/>
      <c r="DN154" s="186"/>
      <c r="DO154" s="186"/>
      <c r="DP154" s="186"/>
      <c r="DQ154" s="186"/>
      <c r="DR154" s="186"/>
      <c r="DS154" s="186"/>
      <c r="DT154" s="186"/>
      <c r="DU154" s="186"/>
      <c r="DV154" s="186"/>
      <c r="DW154" s="186"/>
      <c r="DX154" s="186"/>
      <c r="DY154" s="186"/>
      <c r="DZ154" s="186"/>
      <c r="EA154" s="186"/>
      <c r="EB154" s="186"/>
      <c r="EC154" s="186"/>
      <c r="ED154" s="186"/>
      <c r="EE154" s="186"/>
      <c r="EF154" s="186"/>
      <c r="EG154" s="186"/>
      <c r="EH154" s="186"/>
      <c r="EI154" s="186"/>
      <c r="EJ154" s="186"/>
      <c r="EK154" s="186"/>
      <c r="EL154" s="186"/>
      <c r="EM154" s="186"/>
      <c r="EN154" s="186"/>
      <c r="EO154" s="186"/>
      <c r="EP154" s="186"/>
      <c r="EQ154" s="186"/>
      <c r="ER154" s="186"/>
      <c r="ES154" s="186"/>
      <c r="ET154" s="186"/>
      <c r="EU154" s="186"/>
      <c r="EV154" s="186"/>
      <c r="EW154" s="186"/>
      <c r="EX154" s="186"/>
      <c r="EY154" s="186"/>
      <c r="EZ154" s="186"/>
      <c r="FA154" s="186"/>
      <c r="FB154" s="186"/>
      <c r="FC154" s="186"/>
      <c r="FD154" s="186"/>
      <c r="FE154" s="186"/>
      <c r="FF154" s="186"/>
      <c r="FG154" s="186"/>
      <c r="FH154" s="186"/>
      <c r="FI154" s="186"/>
      <c r="FJ154" s="186"/>
      <c r="FK154" s="186"/>
      <c r="FL154" s="186"/>
      <c r="FM154" s="186"/>
      <c r="FN154" s="186"/>
      <c r="FO154" s="186"/>
      <c r="FP154" s="186"/>
      <c r="FQ154" s="186"/>
      <c r="FR154" s="186"/>
      <c r="FS154" s="186"/>
      <c r="FT154" s="186"/>
      <c r="FU154" s="186"/>
      <c r="FV154" s="186"/>
      <c r="FW154" s="186"/>
      <c r="FX154" s="186"/>
      <c r="FY154" s="186"/>
      <c r="FZ154" s="186"/>
      <c r="GA154" s="186"/>
      <c r="GB154" s="186"/>
      <c r="GC154" s="186"/>
      <c r="GD154" s="186"/>
      <c r="GE154" s="186"/>
      <c r="GF154" s="186"/>
      <c r="GG154" s="186"/>
      <c r="GH154" s="186"/>
      <c r="GI154" s="186"/>
      <c r="GJ154" s="186"/>
      <c r="GK154" s="186"/>
      <c r="GL154" s="186"/>
      <c r="GM154" s="186"/>
      <c r="GN154" s="186"/>
      <c r="GO154" s="186"/>
      <c r="GP154" s="186"/>
      <c r="GQ154" s="186"/>
      <c r="GR154" s="186"/>
      <c r="GS154" s="186"/>
      <c r="GT154" s="186"/>
      <c r="GU154" s="186"/>
      <c r="GV154" s="186"/>
      <c r="GW154" s="186"/>
      <c r="GX154" s="186"/>
      <c r="GY154" s="186"/>
      <c r="GZ154" s="186"/>
      <c r="HA154" s="186"/>
      <c r="HB154" s="186"/>
      <c r="HC154" s="186"/>
      <c r="HD154" s="186"/>
      <c r="HE154" s="186"/>
      <c r="HF154" s="186"/>
      <c r="HG154" s="186"/>
      <c r="HH154" s="186"/>
      <c r="HI154" s="186"/>
      <c r="HJ154" s="186"/>
      <c r="HK154" s="186"/>
      <c r="HL154" s="186"/>
      <c r="HM154" s="186"/>
      <c r="HN154" s="186"/>
      <c r="HO154" s="186"/>
      <c r="HP154" s="186"/>
      <c r="HQ154" s="186"/>
      <c r="HR154" s="186"/>
      <c r="HS154" s="186"/>
      <c r="HT154" s="186"/>
      <c r="HU154" s="186"/>
      <c r="HV154" s="186"/>
      <c r="HW154" s="186"/>
      <c r="HX154" s="186"/>
      <c r="HY154" s="186"/>
      <c r="HZ154" s="186"/>
      <c r="IA154" s="186"/>
      <c r="IB154" s="186"/>
      <c r="IC154" s="186"/>
      <c r="ID154" s="186"/>
      <c r="IE154" s="186"/>
      <c r="IF154" s="186"/>
      <c r="IG154" s="186"/>
      <c r="IH154" s="186"/>
      <c r="II154" s="186"/>
      <c r="IJ154" s="186"/>
      <c r="IK154" s="186"/>
      <c r="IL154" s="186"/>
      <c r="IM154" s="186"/>
      <c r="IN154" s="186"/>
      <c r="IO154" s="186"/>
      <c r="IP154" s="186"/>
      <c r="IQ154" s="186"/>
    </row>
    <row r="155" spans="1:251" ht="21" customHeight="1">
      <c r="A155" s="204" t="s">
        <v>233</v>
      </c>
      <c r="B155" s="133"/>
      <c r="C155" s="124">
        <v>3</v>
      </c>
      <c r="D155" s="125" t="s">
        <v>181</v>
      </c>
      <c r="E155" s="200" t="s">
        <v>265</v>
      </c>
      <c r="F155" s="127" t="s">
        <v>59</v>
      </c>
      <c r="G155" s="127"/>
      <c r="H155" s="128"/>
      <c r="I155" s="128"/>
      <c r="J155" s="187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  <c r="BF155" s="186"/>
      <c r="BG155" s="186"/>
      <c r="BH155" s="186"/>
      <c r="BI155" s="186"/>
      <c r="BJ155" s="186"/>
      <c r="BK155" s="186"/>
      <c r="BL155" s="186"/>
      <c r="BM155" s="186"/>
      <c r="BN155" s="186"/>
      <c r="BO155" s="186"/>
      <c r="BP155" s="186"/>
      <c r="BQ155" s="186"/>
      <c r="BR155" s="186"/>
      <c r="BS155" s="186"/>
      <c r="BT155" s="186"/>
      <c r="BU155" s="186"/>
      <c r="BV155" s="186"/>
      <c r="BW155" s="186"/>
      <c r="BX155" s="186"/>
      <c r="BY155" s="186"/>
      <c r="BZ155" s="186"/>
      <c r="CA155" s="186"/>
      <c r="CB155" s="186"/>
      <c r="CC155" s="186"/>
      <c r="CD155" s="186"/>
      <c r="CE155" s="186"/>
      <c r="CF155" s="186"/>
      <c r="CG155" s="186"/>
      <c r="CH155" s="186"/>
      <c r="CI155" s="186"/>
      <c r="CJ155" s="186"/>
      <c r="CK155" s="186"/>
      <c r="CL155" s="186"/>
      <c r="CM155" s="186"/>
      <c r="CN155" s="186"/>
      <c r="CO155" s="186"/>
      <c r="CP155" s="186"/>
      <c r="CQ155" s="186"/>
      <c r="CR155" s="186"/>
      <c r="CS155" s="186"/>
      <c r="CT155" s="186"/>
      <c r="CU155" s="186"/>
      <c r="CV155" s="186"/>
      <c r="CW155" s="186"/>
      <c r="CX155" s="186"/>
      <c r="CY155" s="186"/>
      <c r="CZ155" s="186"/>
      <c r="DA155" s="186"/>
      <c r="DB155" s="186"/>
      <c r="DC155" s="186"/>
      <c r="DD155" s="186"/>
      <c r="DE155" s="186"/>
      <c r="DF155" s="186"/>
      <c r="DG155" s="186"/>
      <c r="DH155" s="186"/>
      <c r="DI155" s="186"/>
      <c r="DJ155" s="186"/>
      <c r="DK155" s="186"/>
      <c r="DL155" s="186"/>
      <c r="DM155" s="186"/>
      <c r="DN155" s="186"/>
      <c r="DO155" s="186"/>
      <c r="DP155" s="186"/>
      <c r="DQ155" s="186"/>
      <c r="DR155" s="186"/>
      <c r="DS155" s="186"/>
      <c r="DT155" s="186"/>
      <c r="DU155" s="186"/>
      <c r="DV155" s="186"/>
      <c r="DW155" s="186"/>
      <c r="DX155" s="186"/>
      <c r="DY155" s="186"/>
      <c r="DZ155" s="186"/>
      <c r="EA155" s="186"/>
      <c r="EB155" s="186"/>
      <c r="EC155" s="186"/>
      <c r="ED155" s="186"/>
      <c r="EE155" s="186"/>
      <c r="EF155" s="186"/>
      <c r="EG155" s="186"/>
      <c r="EH155" s="186"/>
      <c r="EI155" s="186"/>
      <c r="EJ155" s="186"/>
      <c r="EK155" s="186"/>
      <c r="EL155" s="186"/>
      <c r="EM155" s="186"/>
      <c r="EN155" s="186"/>
      <c r="EO155" s="186"/>
      <c r="EP155" s="186"/>
      <c r="EQ155" s="186"/>
      <c r="ER155" s="186"/>
      <c r="ES155" s="186"/>
      <c r="ET155" s="186"/>
      <c r="EU155" s="186"/>
      <c r="EV155" s="186"/>
      <c r="EW155" s="186"/>
      <c r="EX155" s="186"/>
      <c r="EY155" s="186"/>
      <c r="EZ155" s="186"/>
      <c r="FA155" s="186"/>
      <c r="FB155" s="186"/>
      <c r="FC155" s="186"/>
      <c r="FD155" s="186"/>
      <c r="FE155" s="186"/>
      <c r="FF155" s="186"/>
      <c r="FG155" s="186"/>
      <c r="FH155" s="186"/>
      <c r="FI155" s="186"/>
      <c r="FJ155" s="186"/>
      <c r="FK155" s="186"/>
      <c r="FL155" s="186"/>
      <c r="FM155" s="186"/>
      <c r="FN155" s="186"/>
      <c r="FO155" s="186"/>
      <c r="FP155" s="186"/>
      <c r="FQ155" s="186"/>
      <c r="FR155" s="186"/>
      <c r="FS155" s="186"/>
      <c r="FT155" s="186"/>
      <c r="FU155" s="186"/>
      <c r="FV155" s="186"/>
      <c r="FW155" s="186"/>
      <c r="FX155" s="186"/>
      <c r="FY155" s="186"/>
      <c r="FZ155" s="186"/>
      <c r="GA155" s="186"/>
      <c r="GB155" s="186"/>
      <c r="GC155" s="186"/>
      <c r="GD155" s="186"/>
      <c r="GE155" s="186"/>
      <c r="GF155" s="186"/>
      <c r="GG155" s="186"/>
      <c r="GH155" s="186"/>
      <c r="GI155" s="186"/>
      <c r="GJ155" s="186"/>
      <c r="GK155" s="186"/>
      <c r="GL155" s="186"/>
      <c r="GM155" s="186"/>
      <c r="GN155" s="186"/>
      <c r="GO155" s="186"/>
      <c r="GP155" s="186"/>
      <c r="GQ155" s="186"/>
      <c r="GR155" s="186"/>
      <c r="GS155" s="186"/>
      <c r="GT155" s="186"/>
      <c r="GU155" s="186"/>
      <c r="GV155" s="186"/>
      <c r="GW155" s="186"/>
      <c r="GX155" s="186"/>
      <c r="GY155" s="186"/>
      <c r="GZ155" s="186"/>
      <c r="HA155" s="186"/>
      <c r="HB155" s="186"/>
      <c r="HC155" s="186"/>
      <c r="HD155" s="186"/>
      <c r="HE155" s="186"/>
      <c r="HF155" s="186"/>
      <c r="HG155" s="186"/>
      <c r="HH155" s="186"/>
      <c r="HI155" s="186"/>
      <c r="HJ155" s="186"/>
      <c r="HK155" s="186"/>
      <c r="HL155" s="186"/>
      <c r="HM155" s="186"/>
      <c r="HN155" s="186"/>
      <c r="HO155" s="186"/>
      <c r="HP155" s="186"/>
      <c r="HQ155" s="186"/>
      <c r="HR155" s="186"/>
      <c r="HS155" s="186"/>
      <c r="HT155" s="186"/>
      <c r="HU155" s="186"/>
      <c r="HV155" s="186"/>
      <c r="HW155" s="186"/>
      <c r="HX155" s="186"/>
      <c r="HY155" s="186"/>
      <c r="HZ155" s="186"/>
      <c r="IA155" s="186"/>
      <c r="IB155" s="186"/>
      <c r="IC155" s="186"/>
      <c r="ID155" s="186"/>
      <c r="IE155" s="186"/>
      <c r="IF155" s="186"/>
      <c r="IG155" s="186"/>
      <c r="IH155" s="186"/>
      <c r="II155" s="186"/>
      <c r="IJ155" s="186"/>
      <c r="IK155" s="186"/>
      <c r="IL155" s="186"/>
      <c r="IM155" s="186"/>
      <c r="IN155" s="186"/>
      <c r="IO155" s="186"/>
      <c r="IP155" s="186"/>
      <c r="IQ155" s="186"/>
    </row>
    <row r="156" spans="1:251" ht="21" customHeight="1">
      <c r="A156" s="204" t="s">
        <v>233</v>
      </c>
      <c r="B156" s="133"/>
      <c r="C156" s="124">
        <v>4</v>
      </c>
      <c r="D156" s="125" t="s">
        <v>181</v>
      </c>
      <c r="E156" s="200" t="s">
        <v>266</v>
      </c>
      <c r="F156" s="127" t="s">
        <v>59</v>
      </c>
      <c r="G156" s="127"/>
      <c r="H156" s="128"/>
      <c r="I156" s="128"/>
      <c r="J156" s="187"/>
      <c r="K156" s="186"/>
      <c r="L156" s="186"/>
      <c r="M156" s="205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  <c r="BM156" s="186"/>
      <c r="BN156" s="186"/>
      <c r="BO156" s="186"/>
      <c r="BP156" s="186"/>
      <c r="BQ156" s="186"/>
      <c r="BR156" s="186"/>
      <c r="BS156" s="186"/>
      <c r="BT156" s="186"/>
      <c r="BU156" s="186"/>
      <c r="BV156" s="186"/>
      <c r="BW156" s="186"/>
      <c r="BX156" s="186"/>
      <c r="BY156" s="186"/>
      <c r="BZ156" s="186"/>
      <c r="CA156" s="186"/>
      <c r="CB156" s="186"/>
      <c r="CC156" s="186"/>
      <c r="CD156" s="186"/>
      <c r="CE156" s="186"/>
      <c r="CF156" s="186"/>
      <c r="CG156" s="186"/>
      <c r="CH156" s="186"/>
      <c r="CI156" s="186"/>
      <c r="CJ156" s="186"/>
      <c r="CK156" s="186"/>
      <c r="CL156" s="186"/>
      <c r="CM156" s="186"/>
      <c r="CN156" s="186"/>
      <c r="CO156" s="186"/>
      <c r="CP156" s="186"/>
      <c r="CQ156" s="186"/>
      <c r="CR156" s="186"/>
      <c r="CS156" s="186"/>
      <c r="CT156" s="186"/>
      <c r="CU156" s="186"/>
      <c r="CV156" s="186"/>
      <c r="CW156" s="186"/>
      <c r="CX156" s="186"/>
      <c r="CY156" s="186"/>
      <c r="CZ156" s="186"/>
      <c r="DA156" s="186"/>
      <c r="DB156" s="186"/>
      <c r="DC156" s="186"/>
      <c r="DD156" s="186"/>
      <c r="DE156" s="186"/>
      <c r="DF156" s="186"/>
      <c r="DG156" s="186"/>
      <c r="DH156" s="186"/>
      <c r="DI156" s="186"/>
      <c r="DJ156" s="186"/>
      <c r="DK156" s="186"/>
      <c r="DL156" s="186"/>
      <c r="DM156" s="186"/>
      <c r="DN156" s="186"/>
      <c r="DO156" s="186"/>
      <c r="DP156" s="186"/>
      <c r="DQ156" s="186"/>
      <c r="DR156" s="186"/>
      <c r="DS156" s="186"/>
      <c r="DT156" s="186"/>
      <c r="DU156" s="186"/>
      <c r="DV156" s="186"/>
      <c r="DW156" s="186"/>
      <c r="DX156" s="186"/>
      <c r="DY156" s="186"/>
      <c r="DZ156" s="186"/>
      <c r="EA156" s="186"/>
      <c r="EB156" s="186"/>
      <c r="EC156" s="186"/>
      <c r="ED156" s="186"/>
      <c r="EE156" s="186"/>
      <c r="EF156" s="186"/>
      <c r="EG156" s="186"/>
      <c r="EH156" s="186"/>
      <c r="EI156" s="186"/>
      <c r="EJ156" s="186"/>
      <c r="EK156" s="186"/>
      <c r="EL156" s="186"/>
      <c r="EM156" s="186"/>
      <c r="EN156" s="186"/>
      <c r="EO156" s="186"/>
      <c r="EP156" s="186"/>
      <c r="EQ156" s="186"/>
      <c r="ER156" s="186"/>
      <c r="ES156" s="186"/>
      <c r="ET156" s="186"/>
      <c r="EU156" s="186"/>
      <c r="EV156" s="186"/>
      <c r="EW156" s="186"/>
      <c r="EX156" s="186"/>
      <c r="EY156" s="186"/>
      <c r="EZ156" s="186"/>
      <c r="FA156" s="186"/>
      <c r="FB156" s="186"/>
      <c r="FC156" s="186"/>
      <c r="FD156" s="186"/>
      <c r="FE156" s="186"/>
      <c r="FF156" s="186"/>
      <c r="FG156" s="186"/>
      <c r="FH156" s="186"/>
      <c r="FI156" s="186"/>
      <c r="FJ156" s="186"/>
      <c r="FK156" s="186"/>
      <c r="FL156" s="186"/>
      <c r="FM156" s="186"/>
      <c r="FN156" s="186"/>
      <c r="FO156" s="186"/>
      <c r="FP156" s="186"/>
      <c r="FQ156" s="186"/>
      <c r="FR156" s="186"/>
      <c r="FS156" s="186"/>
      <c r="FT156" s="186"/>
      <c r="FU156" s="186"/>
      <c r="FV156" s="186"/>
      <c r="FW156" s="186"/>
      <c r="FX156" s="186"/>
      <c r="FY156" s="186"/>
      <c r="FZ156" s="186"/>
      <c r="GA156" s="186"/>
      <c r="GB156" s="186"/>
      <c r="GC156" s="186"/>
      <c r="GD156" s="186"/>
      <c r="GE156" s="186"/>
      <c r="GF156" s="186"/>
      <c r="GG156" s="186"/>
      <c r="GH156" s="186"/>
      <c r="GI156" s="186"/>
      <c r="GJ156" s="186"/>
      <c r="GK156" s="186"/>
      <c r="GL156" s="186"/>
      <c r="GM156" s="186"/>
      <c r="GN156" s="186"/>
      <c r="GO156" s="186"/>
      <c r="GP156" s="186"/>
      <c r="GQ156" s="186"/>
      <c r="GR156" s="186"/>
      <c r="GS156" s="186"/>
      <c r="GT156" s="186"/>
      <c r="GU156" s="186"/>
      <c r="GV156" s="186"/>
      <c r="GW156" s="186"/>
      <c r="GX156" s="186"/>
      <c r="GY156" s="186"/>
      <c r="GZ156" s="186"/>
      <c r="HA156" s="186"/>
      <c r="HB156" s="186"/>
      <c r="HC156" s="186"/>
      <c r="HD156" s="186"/>
      <c r="HE156" s="186"/>
      <c r="HF156" s="186"/>
      <c r="HG156" s="186"/>
      <c r="HH156" s="186"/>
      <c r="HI156" s="186"/>
      <c r="HJ156" s="186"/>
      <c r="HK156" s="186"/>
      <c r="HL156" s="186"/>
      <c r="HM156" s="186"/>
      <c r="HN156" s="186"/>
      <c r="HO156" s="186"/>
      <c r="HP156" s="186"/>
      <c r="HQ156" s="186"/>
      <c r="HR156" s="186"/>
      <c r="HS156" s="186"/>
      <c r="HT156" s="186"/>
      <c r="HU156" s="186"/>
      <c r="HV156" s="186"/>
      <c r="HW156" s="186"/>
      <c r="HX156" s="186"/>
      <c r="HY156" s="186"/>
      <c r="HZ156" s="186"/>
      <c r="IA156" s="186"/>
      <c r="IB156" s="186"/>
      <c r="IC156" s="186"/>
      <c r="ID156" s="186"/>
      <c r="IE156" s="186"/>
      <c r="IF156" s="186"/>
      <c r="IG156" s="186"/>
      <c r="IH156" s="186"/>
      <c r="II156" s="186"/>
      <c r="IJ156" s="186"/>
      <c r="IK156" s="186"/>
      <c r="IL156" s="186"/>
      <c r="IM156" s="186"/>
      <c r="IN156" s="186"/>
      <c r="IO156" s="186"/>
      <c r="IP156" s="186"/>
      <c r="IQ156" s="186"/>
    </row>
    <row r="157" spans="1:251" ht="21" customHeight="1">
      <c r="A157" s="204" t="s">
        <v>233</v>
      </c>
      <c r="B157" s="135"/>
      <c r="C157" s="136">
        <v>6</v>
      </c>
      <c r="D157" s="137" t="s">
        <v>0</v>
      </c>
      <c r="E157" s="201" t="s">
        <v>261</v>
      </c>
      <c r="F157" s="139" t="s">
        <v>59</v>
      </c>
      <c r="G157" s="139"/>
      <c r="H157" s="140"/>
      <c r="I157" s="140"/>
      <c r="J157" s="187"/>
      <c r="K157" s="186"/>
      <c r="L157" s="186"/>
      <c r="M157" s="205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6"/>
      <c r="BL157" s="186"/>
      <c r="BM157" s="186"/>
      <c r="BN157" s="186"/>
      <c r="BO157" s="186"/>
      <c r="BP157" s="186"/>
      <c r="BQ157" s="186"/>
      <c r="BR157" s="186"/>
      <c r="BS157" s="186"/>
      <c r="BT157" s="186"/>
      <c r="BU157" s="186"/>
      <c r="BV157" s="186"/>
      <c r="BW157" s="186"/>
      <c r="BX157" s="186"/>
      <c r="BY157" s="186"/>
      <c r="BZ157" s="186"/>
      <c r="CA157" s="186"/>
      <c r="CB157" s="186"/>
      <c r="CC157" s="186"/>
      <c r="CD157" s="186"/>
      <c r="CE157" s="186"/>
      <c r="CF157" s="186"/>
      <c r="CG157" s="186"/>
      <c r="CH157" s="186"/>
      <c r="CI157" s="186"/>
      <c r="CJ157" s="186"/>
      <c r="CK157" s="186"/>
      <c r="CL157" s="186"/>
      <c r="CM157" s="186"/>
      <c r="CN157" s="186"/>
      <c r="CO157" s="186"/>
      <c r="CP157" s="186"/>
      <c r="CQ157" s="186"/>
      <c r="CR157" s="186"/>
      <c r="CS157" s="186"/>
      <c r="CT157" s="186"/>
      <c r="CU157" s="186"/>
      <c r="CV157" s="186"/>
      <c r="CW157" s="186"/>
      <c r="CX157" s="186"/>
      <c r="CY157" s="186"/>
      <c r="CZ157" s="186"/>
      <c r="DA157" s="186"/>
      <c r="DB157" s="186"/>
      <c r="DC157" s="186"/>
      <c r="DD157" s="186"/>
      <c r="DE157" s="186"/>
      <c r="DF157" s="186"/>
      <c r="DG157" s="186"/>
      <c r="DH157" s="186"/>
      <c r="DI157" s="186"/>
      <c r="DJ157" s="186"/>
      <c r="DK157" s="186"/>
      <c r="DL157" s="186"/>
      <c r="DM157" s="186"/>
      <c r="DN157" s="186"/>
      <c r="DO157" s="186"/>
      <c r="DP157" s="186"/>
      <c r="DQ157" s="186"/>
      <c r="DR157" s="186"/>
      <c r="DS157" s="186"/>
      <c r="DT157" s="186"/>
      <c r="DU157" s="186"/>
      <c r="DV157" s="186"/>
      <c r="DW157" s="186"/>
      <c r="DX157" s="186"/>
      <c r="DY157" s="186"/>
      <c r="DZ157" s="186"/>
      <c r="EA157" s="186"/>
      <c r="EB157" s="186"/>
      <c r="EC157" s="186"/>
      <c r="ED157" s="186"/>
      <c r="EE157" s="186"/>
      <c r="EF157" s="186"/>
      <c r="EG157" s="186"/>
      <c r="EH157" s="186"/>
      <c r="EI157" s="186"/>
      <c r="EJ157" s="186"/>
      <c r="EK157" s="186"/>
      <c r="EL157" s="186"/>
      <c r="EM157" s="186"/>
      <c r="EN157" s="186"/>
      <c r="EO157" s="186"/>
      <c r="EP157" s="186"/>
      <c r="EQ157" s="186"/>
      <c r="ER157" s="186"/>
      <c r="ES157" s="186"/>
      <c r="ET157" s="186"/>
      <c r="EU157" s="186"/>
      <c r="EV157" s="186"/>
      <c r="EW157" s="186"/>
      <c r="EX157" s="186"/>
      <c r="EY157" s="186"/>
      <c r="EZ157" s="186"/>
      <c r="FA157" s="186"/>
      <c r="FB157" s="186"/>
      <c r="FC157" s="186"/>
      <c r="FD157" s="186"/>
      <c r="FE157" s="186"/>
      <c r="FF157" s="186"/>
      <c r="FG157" s="186"/>
      <c r="FH157" s="186"/>
      <c r="FI157" s="186"/>
      <c r="FJ157" s="186"/>
      <c r="FK157" s="186"/>
      <c r="FL157" s="186"/>
      <c r="FM157" s="186"/>
      <c r="FN157" s="186"/>
      <c r="FO157" s="186"/>
      <c r="FP157" s="186"/>
      <c r="FQ157" s="186"/>
      <c r="FR157" s="186"/>
      <c r="FS157" s="186"/>
      <c r="FT157" s="186"/>
      <c r="FU157" s="186"/>
      <c r="FV157" s="186"/>
      <c r="FW157" s="186"/>
      <c r="FX157" s="186"/>
      <c r="FY157" s="186"/>
      <c r="FZ157" s="186"/>
      <c r="GA157" s="186"/>
      <c r="GB157" s="186"/>
      <c r="GC157" s="186"/>
      <c r="GD157" s="186"/>
      <c r="GE157" s="186"/>
      <c r="GF157" s="186"/>
      <c r="GG157" s="186"/>
      <c r="GH157" s="186"/>
      <c r="GI157" s="186"/>
      <c r="GJ157" s="186"/>
      <c r="GK157" s="186"/>
      <c r="GL157" s="186"/>
      <c r="GM157" s="186"/>
      <c r="GN157" s="186"/>
      <c r="GO157" s="186"/>
      <c r="GP157" s="186"/>
      <c r="GQ157" s="186"/>
      <c r="GR157" s="186"/>
      <c r="GS157" s="186"/>
      <c r="GT157" s="186"/>
      <c r="GU157" s="186"/>
      <c r="GV157" s="186"/>
      <c r="GW157" s="186"/>
      <c r="GX157" s="186"/>
      <c r="GY157" s="186"/>
      <c r="GZ157" s="186"/>
      <c r="HA157" s="186"/>
      <c r="HB157" s="186"/>
      <c r="HC157" s="186"/>
      <c r="HD157" s="186"/>
      <c r="HE157" s="186"/>
      <c r="HF157" s="186"/>
      <c r="HG157" s="186"/>
      <c r="HH157" s="186"/>
      <c r="HI157" s="186"/>
      <c r="HJ157" s="186"/>
      <c r="HK157" s="186"/>
      <c r="HL157" s="186"/>
      <c r="HM157" s="186"/>
      <c r="HN157" s="186"/>
      <c r="HO157" s="186"/>
      <c r="HP157" s="186"/>
      <c r="HQ157" s="186"/>
      <c r="HR157" s="186"/>
      <c r="HS157" s="186"/>
      <c r="HT157" s="186"/>
      <c r="HU157" s="186"/>
      <c r="HV157" s="186"/>
      <c r="HW157" s="186"/>
      <c r="HX157" s="186"/>
      <c r="HY157" s="186"/>
      <c r="HZ157" s="186"/>
      <c r="IA157" s="186"/>
      <c r="IB157" s="186"/>
      <c r="IC157" s="186"/>
      <c r="ID157" s="186"/>
      <c r="IE157" s="186"/>
      <c r="IF157" s="186"/>
      <c r="IG157" s="186"/>
      <c r="IH157" s="186"/>
      <c r="II157" s="186"/>
      <c r="IJ157" s="186"/>
      <c r="IK157" s="186"/>
      <c r="IL157" s="186"/>
      <c r="IM157" s="186"/>
      <c r="IN157" s="186"/>
      <c r="IO157" s="186"/>
      <c r="IP157" s="186"/>
      <c r="IQ157" s="186"/>
    </row>
    <row r="158" spans="1:251" ht="21" customHeight="1">
      <c r="A158" s="204" t="s">
        <v>233</v>
      </c>
      <c r="B158" s="135"/>
      <c r="C158" s="136">
        <v>7</v>
      </c>
      <c r="D158" s="137" t="s">
        <v>0</v>
      </c>
      <c r="E158" s="201" t="s">
        <v>262</v>
      </c>
      <c r="F158" s="139" t="s">
        <v>59</v>
      </c>
      <c r="G158" s="139"/>
      <c r="H158" s="140"/>
      <c r="I158" s="140"/>
      <c r="J158" s="187"/>
      <c r="K158" s="186"/>
      <c r="L158" s="186"/>
      <c r="M158" s="186"/>
      <c r="N158" s="186"/>
      <c r="O158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6"/>
      <c r="BQ158" s="186"/>
      <c r="BR158" s="186"/>
      <c r="BS158" s="186"/>
      <c r="BT158" s="186"/>
      <c r="BU158" s="186"/>
      <c r="BV158" s="186"/>
      <c r="BW158" s="186"/>
      <c r="BX158" s="186"/>
      <c r="BY158" s="186"/>
      <c r="BZ158" s="186"/>
      <c r="CA158" s="186"/>
      <c r="CB158" s="186"/>
      <c r="CC158" s="186"/>
      <c r="CD158" s="186"/>
      <c r="CE158" s="186"/>
      <c r="CF158" s="186"/>
      <c r="CG158" s="186"/>
      <c r="CH158" s="186"/>
      <c r="CI158" s="186"/>
      <c r="CJ158" s="186"/>
      <c r="CK158" s="186"/>
      <c r="CL158" s="186"/>
      <c r="CM158" s="186"/>
      <c r="CN158" s="186"/>
      <c r="CO158" s="186"/>
      <c r="CP158" s="186"/>
      <c r="CQ158" s="186"/>
      <c r="CR158" s="186"/>
      <c r="CS158" s="186"/>
      <c r="CT158" s="186"/>
      <c r="CU158" s="186"/>
      <c r="CV158" s="186"/>
      <c r="CW158" s="186"/>
      <c r="CX158" s="186"/>
      <c r="CY158" s="186"/>
      <c r="CZ158" s="186"/>
      <c r="DA158" s="186"/>
      <c r="DB158" s="186"/>
      <c r="DC158" s="186"/>
      <c r="DD158" s="186"/>
      <c r="DE158" s="186"/>
      <c r="DF158" s="186"/>
      <c r="DG158" s="186"/>
      <c r="DH158" s="186"/>
      <c r="DI158" s="186"/>
      <c r="DJ158" s="186"/>
      <c r="DK158" s="186"/>
      <c r="DL158" s="186"/>
      <c r="DM158" s="186"/>
      <c r="DN158" s="186"/>
      <c r="DO158" s="186"/>
      <c r="DP158" s="186"/>
      <c r="DQ158" s="186"/>
      <c r="DR158" s="186"/>
      <c r="DS158" s="186"/>
      <c r="DT158" s="186"/>
      <c r="DU158" s="186"/>
      <c r="DV158" s="186"/>
      <c r="DW158" s="186"/>
      <c r="DX158" s="186"/>
      <c r="DY158" s="186"/>
      <c r="DZ158" s="186"/>
      <c r="EA158" s="186"/>
      <c r="EB158" s="186"/>
      <c r="EC158" s="186"/>
      <c r="ED158" s="186"/>
      <c r="EE158" s="186"/>
      <c r="EF158" s="186"/>
      <c r="EG158" s="186"/>
      <c r="EH158" s="186"/>
      <c r="EI158" s="186"/>
      <c r="EJ158" s="186"/>
      <c r="EK158" s="186"/>
      <c r="EL158" s="186"/>
      <c r="EM158" s="186"/>
      <c r="EN158" s="186"/>
      <c r="EO158" s="186"/>
      <c r="EP158" s="186"/>
      <c r="EQ158" s="186"/>
      <c r="ER158" s="186"/>
      <c r="ES158" s="186"/>
      <c r="ET158" s="186"/>
      <c r="EU158" s="186"/>
      <c r="EV158" s="186"/>
      <c r="EW158" s="186"/>
      <c r="EX158" s="186"/>
      <c r="EY158" s="186"/>
      <c r="EZ158" s="186"/>
      <c r="FA158" s="186"/>
      <c r="FB158" s="186"/>
      <c r="FC158" s="186"/>
      <c r="FD158" s="186"/>
      <c r="FE158" s="186"/>
      <c r="FF158" s="186"/>
      <c r="FG158" s="186"/>
      <c r="FH158" s="186"/>
      <c r="FI158" s="186"/>
      <c r="FJ158" s="186"/>
      <c r="FK158" s="186"/>
      <c r="FL158" s="186"/>
      <c r="FM158" s="186"/>
      <c r="FN158" s="186"/>
      <c r="FO158" s="186"/>
      <c r="FP158" s="186"/>
      <c r="FQ158" s="186"/>
      <c r="FR158" s="186"/>
      <c r="FS158" s="186"/>
      <c r="FT158" s="186"/>
      <c r="FU158" s="186"/>
      <c r="FV158" s="186"/>
      <c r="FW158" s="186"/>
      <c r="FX158" s="186"/>
      <c r="FY158" s="186"/>
      <c r="FZ158" s="186"/>
      <c r="GA158" s="186"/>
      <c r="GB158" s="186"/>
      <c r="GC158" s="186"/>
      <c r="GD158" s="186"/>
      <c r="GE158" s="186"/>
      <c r="GF158" s="186"/>
      <c r="GG158" s="186"/>
      <c r="GH158" s="186"/>
      <c r="GI158" s="186"/>
      <c r="GJ158" s="186"/>
      <c r="GK158" s="186"/>
      <c r="GL158" s="186"/>
      <c r="GM158" s="186"/>
      <c r="GN158" s="186"/>
      <c r="GO158" s="186"/>
      <c r="GP158" s="186"/>
      <c r="GQ158" s="186"/>
      <c r="GR158" s="186"/>
      <c r="GS158" s="186"/>
      <c r="GT158" s="186"/>
      <c r="GU158" s="186"/>
      <c r="GV158" s="186"/>
      <c r="GW158" s="186"/>
      <c r="GX158" s="186"/>
      <c r="GY158" s="186"/>
      <c r="GZ158" s="186"/>
      <c r="HA158" s="186"/>
      <c r="HB158" s="186"/>
      <c r="HC158" s="186"/>
      <c r="HD158" s="186"/>
      <c r="HE158" s="186"/>
      <c r="HF158" s="186"/>
      <c r="HG158" s="186"/>
      <c r="HH158" s="186"/>
      <c r="HI158" s="186"/>
      <c r="HJ158" s="186"/>
      <c r="HK158" s="186"/>
      <c r="HL158" s="186"/>
      <c r="HM158" s="186"/>
      <c r="HN158" s="186"/>
      <c r="HO158" s="186"/>
      <c r="HP158" s="186"/>
      <c r="HQ158" s="186"/>
      <c r="HR158" s="186"/>
      <c r="HS158" s="186"/>
      <c r="HT158" s="186"/>
      <c r="HU158" s="186"/>
      <c r="HV158" s="186"/>
      <c r="HW158" s="186"/>
      <c r="HX158" s="186"/>
      <c r="HY158" s="186"/>
      <c r="HZ158" s="186"/>
      <c r="IA158" s="186"/>
      <c r="IB158" s="186"/>
      <c r="IC158" s="186"/>
      <c r="ID158" s="186"/>
      <c r="IE158" s="186"/>
      <c r="IF158" s="186"/>
      <c r="IG158" s="186"/>
      <c r="IH158" s="186"/>
      <c r="II158" s="186"/>
      <c r="IJ158" s="186"/>
      <c r="IK158" s="186"/>
      <c r="IL158" s="186"/>
      <c r="IM158" s="186"/>
      <c r="IN158" s="186"/>
      <c r="IO158" s="186"/>
      <c r="IP158" s="186"/>
      <c r="IQ158" s="186"/>
    </row>
    <row r="159" spans="1:251" ht="21" customHeight="1">
      <c r="A159" s="112" t="s">
        <v>233</v>
      </c>
      <c r="B159" s="135"/>
      <c r="C159" s="136">
        <v>7</v>
      </c>
      <c r="D159" s="137" t="s">
        <v>0</v>
      </c>
      <c r="E159" s="201" t="s">
        <v>263</v>
      </c>
      <c r="F159" s="139" t="s">
        <v>59</v>
      </c>
      <c r="G159" s="139"/>
      <c r="H159" s="140"/>
      <c r="I159" s="140"/>
      <c r="J159" s="187"/>
      <c r="K159" s="186"/>
      <c r="L159" s="186"/>
      <c r="M159" s="186"/>
      <c r="N159" s="186"/>
      <c r="O159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/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6"/>
      <c r="CG159" s="186"/>
      <c r="CH159" s="186"/>
      <c r="CI159" s="186"/>
      <c r="CJ159" s="186"/>
      <c r="CK159" s="186"/>
      <c r="CL159" s="186"/>
      <c r="CM159" s="186"/>
      <c r="CN159" s="186"/>
      <c r="CO159" s="186"/>
      <c r="CP159" s="186"/>
      <c r="CQ159" s="186"/>
      <c r="CR159" s="186"/>
      <c r="CS159" s="186"/>
      <c r="CT159" s="186"/>
      <c r="CU159" s="186"/>
      <c r="CV159" s="186"/>
      <c r="CW159" s="186"/>
      <c r="CX159" s="186"/>
      <c r="CY159" s="186"/>
      <c r="CZ159" s="186"/>
      <c r="DA159" s="186"/>
      <c r="DB159" s="186"/>
      <c r="DC159" s="186"/>
      <c r="DD159" s="186"/>
      <c r="DE159" s="186"/>
      <c r="DF159" s="186"/>
      <c r="DG159" s="186"/>
      <c r="DH159" s="186"/>
      <c r="DI159" s="186"/>
      <c r="DJ159" s="186"/>
      <c r="DK159" s="186"/>
      <c r="DL159" s="186"/>
      <c r="DM159" s="186"/>
      <c r="DN159" s="186"/>
      <c r="DO159" s="186"/>
      <c r="DP159" s="186"/>
      <c r="DQ159" s="186"/>
      <c r="DR159" s="186"/>
      <c r="DS159" s="186"/>
      <c r="DT159" s="186"/>
      <c r="DU159" s="186"/>
      <c r="DV159" s="186"/>
      <c r="DW159" s="186"/>
      <c r="DX159" s="186"/>
      <c r="DY159" s="186"/>
      <c r="DZ159" s="186"/>
      <c r="EA159" s="186"/>
      <c r="EB159" s="186"/>
      <c r="EC159" s="186"/>
      <c r="ED159" s="186"/>
      <c r="EE159" s="186"/>
      <c r="EF159" s="186"/>
      <c r="EG159" s="186"/>
      <c r="EH159" s="186"/>
      <c r="EI159" s="186"/>
      <c r="EJ159" s="186"/>
      <c r="EK159" s="186"/>
      <c r="EL159" s="186"/>
      <c r="EM159" s="186"/>
      <c r="EN159" s="186"/>
      <c r="EO159" s="186"/>
      <c r="EP159" s="186"/>
      <c r="EQ159" s="186"/>
      <c r="ER159" s="186"/>
      <c r="ES159" s="186"/>
      <c r="ET159" s="186"/>
      <c r="EU159" s="186"/>
      <c r="EV159" s="186"/>
      <c r="EW159" s="186"/>
      <c r="EX159" s="186"/>
      <c r="EY159" s="186"/>
      <c r="EZ159" s="186"/>
      <c r="FA159" s="186"/>
      <c r="FB159" s="186"/>
      <c r="FC159" s="186"/>
      <c r="FD159" s="186"/>
      <c r="FE159" s="186"/>
      <c r="FF159" s="186"/>
      <c r="FG159" s="186"/>
      <c r="FH159" s="186"/>
      <c r="FI159" s="186"/>
      <c r="FJ159" s="186"/>
      <c r="FK159" s="186"/>
      <c r="FL159" s="186"/>
      <c r="FM159" s="186"/>
      <c r="FN159" s="186"/>
      <c r="FO159" s="186"/>
      <c r="FP159" s="186"/>
      <c r="FQ159" s="186"/>
      <c r="FR159" s="186"/>
      <c r="FS159" s="186"/>
      <c r="FT159" s="186"/>
      <c r="FU159" s="186"/>
      <c r="FV159" s="186"/>
      <c r="FW159" s="186"/>
      <c r="FX159" s="186"/>
      <c r="FY159" s="186"/>
      <c r="FZ159" s="186"/>
      <c r="GA159" s="186"/>
      <c r="GB159" s="186"/>
      <c r="GC159" s="186"/>
      <c r="GD159" s="186"/>
      <c r="GE159" s="186"/>
      <c r="GF159" s="186"/>
      <c r="GG159" s="186"/>
      <c r="GH159" s="186"/>
      <c r="GI159" s="186"/>
      <c r="GJ159" s="186"/>
      <c r="GK159" s="186"/>
      <c r="GL159" s="186"/>
      <c r="GM159" s="186"/>
      <c r="GN159" s="186"/>
      <c r="GO159" s="186"/>
      <c r="GP159" s="186"/>
      <c r="GQ159" s="186"/>
      <c r="GR159" s="186"/>
      <c r="GS159" s="186"/>
      <c r="GT159" s="186"/>
      <c r="GU159" s="186"/>
      <c r="GV159" s="186"/>
      <c r="GW159" s="186"/>
      <c r="GX159" s="186"/>
      <c r="GY159" s="186"/>
      <c r="GZ159" s="186"/>
      <c r="HA159" s="186"/>
      <c r="HB159" s="186"/>
      <c r="HC159" s="186"/>
      <c r="HD159" s="186"/>
      <c r="HE159" s="186"/>
      <c r="HF159" s="186"/>
      <c r="HG159" s="186"/>
      <c r="HH159" s="186"/>
      <c r="HI159" s="186"/>
      <c r="HJ159" s="186"/>
      <c r="HK159" s="186"/>
      <c r="HL159" s="186"/>
      <c r="HM159" s="186"/>
      <c r="HN159" s="186"/>
      <c r="HO159" s="186"/>
      <c r="HP159" s="186"/>
      <c r="HQ159" s="186"/>
      <c r="HR159" s="186"/>
      <c r="HS159" s="186"/>
      <c r="HT159" s="186"/>
      <c r="HU159" s="186"/>
      <c r="HV159" s="186"/>
      <c r="HW159" s="186"/>
      <c r="HX159" s="186"/>
      <c r="HY159" s="186"/>
      <c r="HZ159" s="186"/>
      <c r="IA159" s="186"/>
      <c r="IB159" s="186"/>
      <c r="IC159" s="186"/>
      <c r="ID159" s="186"/>
      <c r="IE159" s="186"/>
      <c r="IF159" s="186"/>
      <c r="IG159" s="186"/>
      <c r="IH159" s="186"/>
      <c r="II159" s="186"/>
      <c r="IJ159" s="186"/>
      <c r="IK159" s="186"/>
      <c r="IL159" s="186"/>
      <c r="IM159" s="186"/>
      <c r="IN159" s="186"/>
      <c r="IO159" s="186"/>
      <c r="IP159" s="186"/>
      <c r="IQ159" s="186"/>
    </row>
    <row r="160" spans="1:251" ht="21" customHeight="1">
      <c r="A160" s="112" t="s">
        <v>233</v>
      </c>
      <c r="B160" s="135"/>
      <c r="C160" s="136">
        <v>8</v>
      </c>
      <c r="D160" s="137" t="s">
        <v>0</v>
      </c>
      <c r="E160" s="201" t="s">
        <v>264</v>
      </c>
      <c r="F160" s="139" t="s">
        <v>59</v>
      </c>
      <c r="G160" s="139"/>
      <c r="H160" s="140"/>
      <c r="I160" s="140"/>
      <c r="J160" s="187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  <c r="BG160" s="186"/>
      <c r="BH160" s="186"/>
      <c r="BI160" s="186"/>
      <c r="BJ160" s="186"/>
      <c r="BK160" s="186"/>
      <c r="BL160" s="186"/>
      <c r="BM160" s="186"/>
      <c r="BN160" s="186"/>
      <c r="BO160" s="186"/>
      <c r="BP160" s="186"/>
      <c r="BQ160" s="186"/>
      <c r="BR160" s="186"/>
      <c r="BS160" s="186"/>
      <c r="BT160" s="186"/>
      <c r="BU160" s="186"/>
      <c r="BV160" s="186"/>
      <c r="BW160" s="186"/>
      <c r="BX160" s="186"/>
      <c r="BY160" s="186"/>
      <c r="BZ160" s="186"/>
      <c r="CA160" s="186"/>
      <c r="CB160" s="186"/>
      <c r="CC160" s="186"/>
      <c r="CD160" s="186"/>
      <c r="CE160" s="186"/>
      <c r="CF160" s="186"/>
      <c r="CG160" s="186"/>
      <c r="CH160" s="186"/>
      <c r="CI160" s="186"/>
      <c r="CJ160" s="186"/>
      <c r="CK160" s="186"/>
      <c r="CL160" s="186"/>
      <c r="CM160" s="186"/>
      <c r="CN160" s="186"/>
      <c r="CO160" s="186"/>
      <c r="CP160" s="186"/>
      <c r="CQ160" s="186"/>
      <c r="CR160" s="186"/>
      <c r="CS160" s="186"/>
      <c r="CT160" s="186"/>
      <c r="CU160" s="186"/>
      <c r="CV160" s="186"/>
      <c r="CW160" s="186"/>
      <c r="CX160" s="186"/>
      <c r="CY160" s="186"/>
      <c r="CZ160" s="186"/>
      <c r="DA160" s="186"/>
      <c r="DB160" s="186"/>
      <c r="DC160" s="186"/>
      <c r="DD160" s="186"/>
      <c r="DE160" s="186"/>
      <c r="DF160" s="186"/>
      <c r="DG160" s="186"/>
      <c r="DH160" s="186"/>
      <c r="DI160" s="186"/>
      <c r="DJ160" s="186"/>
      <c r="DK160" s="186"/>
      <c r="DL160" s="186"/>
      <c r="DM160" s="186"/>
      <c r="DN160" s="186"/>
      <c r="DO160" s="186"/>
      <c r="DP160" s="186"/>
      <c r="DQ160" s="186"/>
      <c r="DR160" s="186"/>
      <c r="DS160" s="186"/>
      <c r="DT160" s="186"/>
      <c r="DU160" s="186"/>
      <c r="DV160" s="186"/>
      <c r="DW160" s="186"/>
      <c r="DX160" s="186"/>
      <c r="DY160" s="186"/>
      <c r="DZ160" s="186"/>
      <c r="EA160" s="186"/>
      <c r="EB160" s="186"/>
      <c r="EC160" s="186"/>
      <c r="ED160" s="186"/>
      <c r="EE160" s="186"/>
      <c r="EF160" s="186"/>
      <c r="EG160" s="186"/>
      <c r="EH160" s="186"/>
      <c r="EI160" s="186"/>
      <c r="EJ160" s="186"/>
      <c r="EK160" s="186"/>
      <c r="EL160" s="186"/>
      <c r="EM160" s="186"/>
      <c r="EN160" s="186"/>
      <c r="EO160" s="186"/>
      <c r="EP160" s="186"/>
      <c r="EQ160" s="186"/>
      <c r="ER160" s="186"/>
      <c r="ES160" s="186"/>
      <c r="ET160" s="186"/>
      <c r="EU160" s="186"/>
      <c r="EV160" s="186"/>
      <c r="EW160" s="186"/>
      <c r="EX160" s="186"/>
      <c r="EY160" s="186"/>
      <c r="EZ160" s="186"/>
      <c r="FA160" s="186"/>
      <c r="FB160" s="186"/>
      <c r="FC160" s="186"/>
      <c r="FD160" s="186"/>
      <c r="FE160" s="186"/>
      <c r="FF160" s="186"/>
      <c r="FG160" s="186"/>
      <c r="FH160" s="186"/>
      <c r="FI160" s="186"/>
      <c r="FJ160" s="186"/>
      <c r="FK160" s="186"/>
      <c r="FL160" s="186"/>
      <c r="FM160" s="186"/>
      <c r="FN160" s="186"/>
      <c r="FO160" s="186"/>
      <c r="FP160" s="186"/>
      <c r="FQ160" s="186"/>
      <c r="FR160" s="186"/>
      <c r="FS160" s="186"/>
      <c r="FT160" s="186"/>
      <c r="FU160" s="186"/>
      <c r="FV160" s="186"/>
      <c r="FW160" s="186"/>
      <c r="FX160" s="186"/>
      <c r="FY160" s="186"/>
      <c r="FZ160" s="186"/>
      <c r="GA160" s="186"/>
      <c r="GB160" s="186"/>
      <c r="GC160" s="186"/>
      <c r="GD160" s="186"/>
      <c r="GE160" s="186"/>
      <c r="GF160" s="186"/>
      <c r="GG160" s="186"/>
      <c r="GH160" s="186"/>
      <c r="GI160" s="186"/>
      <c r="GJ160" s="186"/>
      <c r="GK160" s="186"/>
      <c r="GL160" s="186"/>
      <c r="GM160" s="186"/>
      <c r="GN160" s="186"/>
      <c r="GO160" s="186"/>
      <c r="GP160" s="186"/>
      <c r="GQ160" s="186"/>
      <c r="GR160" s="186"/>
      <c r="GS160" s="186"/>
      <c r="GT160" s="186"/>
      <c r="GU160" s="186"/>
      <c r="GV160" s="186"/>
      <c r="GW160" s="186"/>
      <c r="GX160" s="186"/>
      <c r="GY160" s="186"/>
      <c r="GZ160" s="186"/>
      <c r="HA160" s="186"/>
      <c r="HB160" s="186"/>
      <c r="HC160" s="186"/>
      <c r="HD160" s="186"/>
      <c r="HE160" s="186"/>
      <c r="HF160" s="186"/>
      <c r="HG160" s="186"/>
      <c r="HH160" s="186"/>
      <c r="HI160" s="186"/>
      <c r="HJ160" s="186"/>
      <c r="HK160" s="186"/>
      <c r="HL160" s="186"/>
      <c r="HM160" s="186"/>
      <c r="HN160" s="186"/>
      <c r="HO160" s="186"/>
      <c r="HP160" s="186"/>
      <c r="HQ160" s="186"/>
      <c r="HR160" s="186"/>
      <c r="HS160" s="186"/>
      <c r="HT160" s="186"/>
      <c r="HU160" s="186"/>
      <c r="HV160" s="186"/>
      <c r="HW160" s="186"/>
      <c r="HX160" s="186"/>
      <c r="HY160" s="186"/>
      <c r="HZ160" s="186"/>
      <c r="IA160" s="186"/>
      <c r="IB160" s="186"/>
      <c r="IC160" s="186"/>
      <c r="ID160" s="186"/>
      <c r="IE160" s="186"/>
      <c r="IF160" s="186"/>
      <c r="IG160" s="186"/>
      <c r="IH160" s="186"/>
      <c r="II160" s="186"/>
      <c r="IJ160" s="186"/>
      <c r="IK160" s="186"/>
      <c r="IL160" s="186"/>
      <c r="IM160" s="186"/>
      <c r="IN160" s="186"/>
      <c r="IO160" s="186"/>
      <c r="IP160" s="186"/>
      <c r="IQ160" s="186"/>
    </row>
    <row r="161" spans="1:251" ht="21" customHeight="1">
      <c r="A161" s="190"/>
      <c r="B161" s="191"/>
      <c r="C161" s="152"/>
      <c r="D161" s="152"/>
      <c r="E161" s="151"/>
      <c r="F161" s="151"/>
      <c r="G161" s="151"/>
      <c r="H161" s="151"/>
      <c r="I161" s="151"/>
      <c r="J161" s="187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/>
      <c r="BG161" s="186"/>
      <c r="BH161" s="186"/>
      <c r="BI161" s="186"/>
      <c r="BJ161" s="186"/>
      <c r="BK161" s="186"/>
      <c r="BL161" s="186"/>
      <c r="BM161" s="186"/>
      <c r="BN161" s="186"/>
      <c r="BO161" s="186"/>
      <c r="BP161" s="186"/>
      <c r="BQ161" s="186"/>
      <c r="BR161" s="186"/>
      <c r="BS161" s="186"/>
      <c r="BT161" s="186"/>
      <c r="BU161" s="186"/>
      <c r="BV161" s="186"/>
      <c r="BW161" s="186"/>
      <c r="BX161" s="186"/>
      <c r="BY161" s="186"/>
      <c r="BZ161" s="186"/>
      <c r="CA161" s="186"/>
      <c r="CB161" s="186"/>
      <c r="CC161" s="186"/>
      <c r="CD161" s="186"/>
      <c r="CE161" s="186"/>
      <c r="CF161" s="186"/>
      <c r="CG161" s="186"/>
      <c r="CH161" s="186"/>
      <c r="CI161" s="186"/>
      <c r="CJ161" s="186"/>
      <c r="CK161" s="186"/>
      <c r="CL161" s="186"/>
      <c r="CM161" s="186"/>
      <c r="CN161" s="186"/>
      <c r="CO161" s="186"/>
      <c r="CP161" s="186"/>
      <c r="CQ161" s="186"/>
      <c r="CR161" s="186"/>
      <c r="CS161" s="186"/>
      <c r="CT161" s="186"/>
      <c r="CU161" s="186"/>
      <c r="CV161" s="186"/>
      <c r="CW161" s="186"/>
      <c r="CX161" s="186"/>
      <c r="CY161" s="186"/>
      <c r="CZ161" s="186"/>
      <c r="DA161" s="186"/>
      <c r="DB161" s="186"/>
      <c r="DC161" s="186"/>
      <c r="DD161" s="186"/>
      <c r="DE161" s="186"/>
      <c r="DF161" s="186"/>
      <c r="DG161" s="186"/>
      <c r="DH161" s="186"/>
      <c r="DI161" s="186"/>
      <c r="DJ161" s="186"/>
      <c r="DK161" s="186"/>
      <c r="DL161" s="186"/>
      <c r="DM161" s="186"/>
      <c r="DN161" s="186"/>
      <c r="DO161" s="186"/>
      <c r="DP161" s="186"/>
      <c r="DQ161" s="186"/>
      <c r="DR161" s="186"/>
      <c r="DS161" s="186"/>
      <c r="DT161" s="186"/>
      <c r="DU161" s="186"/>
      <c r="DV161" s="186"/>
      <c r="DW161" s="186"/>
      <c r="DX161" s="186"/>
      <c r="DY161" s="186"/>
      <c r="DZ161" s="186"/>
      <c r="EA161" s="186"/>
      <c r="EB161" s="186"/>
      <c r="EC161" s="186"/>
      <c r="ED161" s="186"/>
      <c r="EE161" s="186"/>
      <c r="EF161" s="186"/>
      <c r="EG161" s="186"/>
      <c r="EH161" s="186"/>
      <c r="EI161" s="186"/>
      <c r="EJ161" s="186"/>
      <c r="EK161" s="186"/>
      <c r="EL161" s="186"/>
      <c r="EM161" s="186"/>
      <c r="EN161" s="186"/>
      <c r="EO161" s="186"/>
      <c r="EP161" s="186"/>
      <c r="EQ161" s="186"/>
      <c r="ER161" s="186"/>
      <c r="ES161" s="186"/>
      <c r="ET161" s="186"/>
      <c r="EU161" s="186"/>
      <c r="EV161" s="186"/>
      <c r="EW161" s="186"/>
      <c r="EX161" s="186"/>
      <c r="EY161" s="186"/>
      <c r="EZ161" s="186"/>
      <c r="FA161" s="186"/>
      <c r="FB161" s="186"/>
      <c r="FC161" s="186"/>
      <c r="FD161" s="186"/>
      <c r="FE161" s="186"/>
      <c r="FF161" s="186"/>
      <c r="FG161" s="186"/>
      <c r="FH161" s="186"/>
      <c r="FI161" s="186"/>
      <c r="FJ161" s="186"/>
      <c r="FK161" s="186"/>
      <c r="FL161" s="186"/>
      <c r="FM161" s="186"/>
      <c r="FN161" s="186"/>
      <c r="FO161" s="186"/>
      <c r="FP161" s="186"/>
      <c r="FQ161" s="186"/>
      <c r="FR161" s="186"/>
      <c r="FS161" s="186"/>
      <c r="FT161" s="186"/>
      <c r="FU161" s="186"/>
      <c r="FV161" s="186"/>
      <c r="FW161" s="186"/>
      <c r="FX161" s="186"/>
      <c r="FY161" s="186"/>
      <c r="FZ161" s="186"/>
      <c r="GA161" s="186"/>
      <c r="GB161" s="186"/>
      <c r="GC161" s="186"/>
      <c r="GD161" s="186"/>
      <c r="GE161" s="186"/>
      <c r="GF161" s="186"/>
      <c r="GG161" s="186"/>
      <c r="GH161" s="186"/>
      <c r="GI161" s="186"/>
      <c r="GJ161" s="186"/>
      <c r="GK161" s="186"/>
      <c r="GL161" s="186"/>
      <c r="GM161" s="186"/>
      <c r="GN161" s="186"/>
      <c r="GO161" s="186"/>
      <c r="GP161" s="186"/>
      <c r="GQ161" s="186"/>
      <c r="GR161" s="186"/>
      <c r="GS161" s="186"/>
      <c r="GT161" s="186"/>
      <c r="GU161" s="186"/>
      <c r="GV161" s="186"/>
      <c r="GW161" s="186"/>
      <c r="GX161" s="186"/>
      <c r="GY161" s="186"/>
      <c r="GZ161" s="186"/>
      <c r="HA161" s="186"/>
      <c r="HB161" s="186"/>
      <c r="HC161" s="186"/>
      <c r="HD161" s="186"/>
      <c r="HE161" s="186"/>
      <c r="HF161" s="186"/>
      <c r="HG161" s="186"/>
      <c r="HH161" s="186"/>
      <c r="HI161" s="186"/>
      <c r="HJ161" s="186"/>
      <c r="HK161" s="186"/>
      <c r="HL161" s="186"/>
      <c r="HM161" s="186"/>
      <c r="HN161" s="186"/>
      <c r="HO161" s="186"/>
      <c r="HP161" s="186"/>
      <c r="HQ161" s="186"/>
      <c r="HR161" s="186"/>
      <c r="HS161" s="186"/>
      <c r="HT161" s="186"/>
      <c r="HU161" s="186"/>
      <c r="HV161" s="186"/>
      <c r="HW161" s="186"/>
      <c r="HX161" s="186"/>
      <c r="HY161" s="186"/>
      <c r="HZ161" s="186"/>
      <c r="IA161" s="186"/>
      <c r="IB161" s="186"/>
      <c r="IC161" s="186"/>
      <c r="ID161" s="186"/>
      <c r="IE161" s="186"/>
      <c r="IF161" s="186"/>
      <c r="IG161" s="186"/>
      <c r="IH161" s="186"/>
      <c r="II161" s="186"/>
      <c r="IJ161" s="186"/>
      <c r="IK161" s="186"/>
      <c r="IL161" s="186"/>
      <c r="IM161" s="186"/>
      <c r="IN161" s="186"/>
      <c r="IO161" s="186"/>
      <c r="IP161" s="186"/>
      <c r="IQ161" s="186"/>
    </row>
    <row r="162" spans="1:251" ht="21" customHeight="1">
      <c r="A162" s="198" t="s">
        <v>76</v>
      </c>
      <c r="B162" s="123">
        <v>16</v>
      </c>
      <c r="C162" s="136">
        <v>1</v>
      </c>
      <c r="D162" s="137" t="s">
        <v>0</v>
      </c>
      <c r="E162" s="201" t="s">
        <v>172</v>
      </c>
      <c r="F162" s="139" t="s">
        <v>59</v>
      </c>
      <c r="G162" s="139"/>
      <c r="H162" s="140"/>
      <c r="I162" s="140"/>
      <c r="J162" s="187"/>
      <c r="K162" s="186"/>
      <c r="L162" s="186"/>
      <c r="M162" s="205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L162" s="186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186"/>
      <c r="BW162" s="186"/>
      <c r="BX162" s="186"/>
      <c r="BY162" s="186"/>
      <c r="BZ162" s="186"/>
      <c r="CA162" s="186"/>
      <c r="CB162" s="186"/>
      <c r="CC162" s="186"/>
      <c r="CD162" s="186"/>
      <c r="CE162" s="186"/>
      <c r="CF162" s="186"/>
      <c r="CG162" s="186"/>
      <c r="CH162" s="186"/>
      <c r="CI162" s="186"/>
      <c r="CJ162" s="186"/>
      <c r="CK162" s="186"/>
      <c r="CL162" s="186"/>
      <c r="CM162" s="186"/>
      <c r="CN162" s="186"/>
      <c r="CO162" s="186"/>
      <c r="CP162" s="186"/>
      <c r="CQ162" s="186"/>
      <c r="CR162" s="186"/>
      <c r="CS162" s="186"/>
      <c r="CT162" s="186"/>
      <c r="CU162" s="186"/>
      <c r="CV162" s="186"/>
      <c r="CW162" s="186"/>
      <c r="CX162" s="186"/>
      <c r="CY162" s="186"/>
      <c r="CZ162" s="186"/>
      <c r="DA162" s="186"/>
      <c r="DB162" s="186"/>
      <c r="DC162" s="186"/>
      <c r="DD162" s="186"/>
      <c r="DE162" s="186"/>
      <c r="DF162" s="186"/>
      <c r="DG162" s="186"/>
      <c r="DH162" s="186"/>
      <c r="DI162" s="186"/>
      <c r="DJ162" s="186"/>
      <c r="DK162" s="186"/>
      <c r="DL162" s="186"/>
      <c r="DM162" s="186"/>
      <c r="DN162" s="186"/>
      <c r="DO162" s="186"/>
      <c r="DP162" s="186"/>
      <c r="DQ162" s="186"/>
      <c r="DR162" s="186"/>
      <c r="DS162" s="186"/>
      <c r="DT162" s="186"/>
      <c r="DU162" s="186"/>
      <c r="DV162" s="186"/>
      <c r="DW162" s="186"/>
      <c r="DX162" s="186"/>
      <c r="DY162" s="186"/>
      <c r="DZ162" s="186"/>
      <c r="EA162" s="186"/>
      <c r="EB162" s="186"/>
      <c r="EC162" s="186"/>
      <c r="ED162" s="186"/>
      <c r="EE162" s="186"/>
      <c r="EF162" s="186"/>
      <c r="EG162" s="186"/>
      <c r="EH162" s="186"/>
      <c r="EI162" s="186"/>
      <c r="EJ162" s="186"/>
      <c r="EK162" s="186"/>
      <c r="EL162" s="186"/>
      <c r="EM162" s="186"/>
      <c r="EN162" s="186"/>
      <c r="EO162" s="186"/>
      <c r="EP162" s="186"/>
      <c r="EQ162" s="186"/>
      <c r="ER162" s="186"/>
      <c r="ES162" s="186"/>
      <c r="ET162" s="186"/>
      <c r="EU162" s="186"/>
      <c r="EV162" s="186"/>
      <c r="EW162" s="186"/>
      <c r="EX162" s="186"/>
      <c r="EY162" s="186"/>
      <c r="EZ162" s="186"/>
      <c r="FA162" s="186"/>
      <c r="FB162" s="186"/>
      <c r="FC162" s="186"/>
      <c r="FD162" s="186"/>
      <c r="FE162" s="186"/>
      <c r="FF162" s="186"/>
      <c r="FG162" s="186"/>
      <c r="FH162" s="186"/>
      <c r="FI162" s="186"/>
      <c r="FJ162" s="186"/>
      <c r="FK162" s="186"/>
      <c r="FL162" s="186"/>
      <c r="FM162" s="186"/>
      <c r="FN162" s="186"/>
      <c r="FO162" s="186"/>
      <c r="FP162" s="186"/>
      <c r="FQ162" s="186"/>
      <c r="FR162" s="186"/>
      <c r="FS162" s="186"/>
      <c r="FT162" s="186"/>
      <c r="FU162" s="186"/>
      <c r="FV162" s="186"/>
      <c r="FW162" s="186"/>
      <c r="FX162" s="186"/>
      <c r="FY162" s="186"/>
      <c r="FZ162" s="186"/>
      <c r="GA162" s="186"/>
      <c r="GB162" s="186"/>
      <c r="GC162" s="186"/>
      <c r="GD162" s="186"/>
      <c r="GE162" s="186"/>
      <c r="GF162" s="186"/>
      <c r="GG162" s="186"/>
      <c r="GH162" s="186"/>
      <c r="GI162" s="186"/>
      <c r="GJ162" s="186"/>
      <c r="GK162" s="186"/>
      <c r="GL162" s="186"/>
      <c r="GM162" s="186"/>
      <c r="GN162" s="186"/>
      <c r="GO162" s="186"/>
      <c r="GP162" s="186"/>
      <c r="GQ162" s="186"/>
      <c r="GR162" s="186"/>
      <c r="GS162" s="186"/>
      <c r="GT162" s="186"/>
      <c r="GU162" s="186"/>
      <c r="GV162" s="186"/>
      <c r="GW162" s="186"/>
      <c r="GX162" s="186"/>
      <c r="GY162" s="186"/>
      <c r="GZ162" s="186"/>
      <c r="HA162" s="186"/>
      <c r="HB162" s="186"/>
      <c r="HC162" s="186"/>
      <c r="HD162" s="186"/>
      <c r="HE162" s="186"/>
      <c r="HF162" s="186"/>
      <c r="HG162" s="186"/>
      <c r="HH162" s="186"/>
      <c r="HI162" s="186"/>
      <c r="HJ162" s="186"/>
      <c r="HK162" s="186"/>
      <c r="HL162" s="186"/>
      <c r="HM162" s="186"/>
      <c r="HN162" s="186"/>
      <c r="HO162" s="186"/>
      <c r="HP162" s="186"/>
      <c r="HQ162" s="186"/>
      <c r="HR162" s="186"/>
      <c r="HS162" s="186"/>
      <c r="HT162" s="186"/>
      <c r="HU162" s="186"/>
      <c r="HV162" s="186"/>
      <c r="HW162" s="186"/>
      <c r="HX162" s="186"/>
      <c r="HY162" s="186"/>
      <c r="HZ162" s="186"/>
      <c r="IA162" s="186"/>
      <c r="IB162" s="186"/>
      <c r="IC162" s="186"/>
      <c r="ID162" s="186"/>
      <c r="IE162" s="186"/>
      <c r="IF162" s="186"/>
      <c r="IG162" s="186"/>
      <c r="IH162" s="186"/>
      <c r="II162" s="186"/>
      <c r="IJ162" s="186"/>
      <c r="IK162" s="186"/>
      <c r="IL162" s="186"/>
      <c r="IM162" s="186"/>
      <c r="IN162" s="186"/>
      <c r="IO162" s="186"/>
      <c r="IP162" s="186"/>
      <c r="IQ162" s="186"/>
    </row>
    <row r="163" spans="1:251" ht="21" customHeight="1">
      <c r="A163" s="112" t="s">
        <v>233</v>
      </c>
      <c r="B163" s="133"/>
      <c r="C163" s="143">
        <v>2</v>
      </c>
      <c r="D163" s="144" t="s">
        <v>242</v>
      </c>
      <c r="E163" s="146"/>
      <c r="F163" s="146"/>
      <c r="G163" s="146"/>
      <c r="H163" s="144"/>
      <c r="I163" s="147"/>
      <c r="J163" s="187"/>
      <c r="K163" s="186"/>
      <c r="L163" s="186"/>
      <c r="M163" s="205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6"/>
      <c r="BL163" s="186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186"/>
      <c r="CG163" s="186"/>
      <c r="CH163" s="186"/>
      <c r="CI163" s="186"/>
      <c r="CJ163" s="186"/>
      <c r="CK163" s="186"/>
      <c r="CL163" s="186"/>
      <c r="CM163" s="186"/>
      <c r="CN163" s="186"/>
      <c r="CO163" s="186"/>
      <c r="CP163" s="186"/>
      <c r="CQ163" s="186"/>
      <c r="CR163" s="186"/>
      <c r="CS163" s="186"/>
      <c r="CT163" s="186"/>
      <c r="CU163" s="186"/>
      <c r="CV163" s="186"/>
      <c r="CW163" s="186"/>
      <c r="CX163" s="186"/>
      <c r="CY163" s="186"/>
      <c r="CZ163" s="186"/>
      <c r="DA163" s="186"/>
      <c r="DB163" s="186"/>
      <c r="DC163" s="186"/>
      <c r="DD163" s="186"/>
      <c r="DE163" s="186"/>
      <c r="DF163" s="186"/>
      <c r="DG163" s="186"/>
      <c r="DH163" s="186"/>
      <c r="DI163" s="186"/>
      <c r="DJ163" s="186"/>
      <c r="DK163" s="186"/>
      <c r="DL163" s="186"/>
      <c r="DM163" s="186"/>
      <c r="DN163" s="186"/>
      <c r="DO163" s="186"/>
      <c r="DP163" s="186"/>
      <c r="DQ163" s="186"/>
      <c r="DR163" s="186"/>
      <c r="DS163" s="186"/>
      <c r="DT163" s="186"/>
      <c r="DU163" s="186"/>
      <c r="DV163" s="186"/>
      <c r="DW163" s="186"/>
      <c r="DX163" s="186"/>
      <c r="DY163" s="186"/>
      <c r="DZ163" s="186"/>
      <c r="EA163" s="186"/>
      <c r="EB163" s="186"/>
      <c r="EC163" s="186"/>
      <c r="ED163" s="186"/>
      <c r="EE163" s="186"/>
      <c r="EF163" s="186"/>
      <c r="EG163" s="186"/>
      <c r="EH163" s="186"/>
      <c r="EI163" s="186"/>
      <c r="EJ163" s="186"/>
      <c r="EK163" s="186"/>
      <c r="EL163" s="186"/>
      <c r="EM163" s="186"/>
      <c r="EN163" s="186"/>
      <c r="EO163" s="186"/>
      <c r="EP163" s="186"/>
      <c r="EQ163" s="186"/>
      <c r="ER163" s="186"/>
      <c r="ES163" s="186"/>
      <c r="ET163" s="186"/>
      <c r="EU163" s="186"/>
      <c r="EV163" s="186"/>
      <c r="EW163" s="186"/>
      <c r="EX163" s="186"/>
      <c r="EY163" s="186"/>
      <c r="EZ163" s="186"/>
      <c r="FA163" s="186"/>
      <c r="FB163" s="186"/>
      <c r="FC163" s="186"/>
      <c r="FD163" s="186"/>
      <c r="FE163" s="186"/>
      <c r="FF163" s="186"/>
      <c r="FG163" s="186"/>
      <c r="FH163" s="186"/>
      <c r="FI163" s="186"/>
      <c r="FJ163" s="186"/>
      <c r="FK163" s="186"/>
      <c r="FL163" s="186"/>
      <c r="FM163" s="186"/>
      <c r="FN163" s="186"/>
      <c r="FO163" s="186"/>
      <c r="FP163" s="186"/>
      <c r="FQ163" s="186"/>
      <c r="FR163" s="186"/>
      <c r="FS163" s="186"/>
      <c r="FT163" s="186"/>
      <c r="FU163" s="186"/>
      <c r="FV163" s="186"/>
      <c r="FW163" s="186"/>
      <c r="FX163" s="186"/>
      <c r="FY163" s="186"/>
      <c r="FZ163" s="186"/>
      <c r="GA163" s="186"/>
      <c r="GB163" s="186"/>
      <c r="GC163" s="186"/>
      <c r="GD163" s="186"/>
      <c r="GE163" s="186"/>
      <c r="GF163" s="186"/>
      <c r="GG163" s="186"/>
      <c r="GH163" s="186"/>
      <c r="GI163" s="186"/>
      <c r="GJ163" s="186"/>
      <c r="GK163" s="186"/>
      <c r="GL163" s="186"/>
      <c r="GM163" s="186"/>
      <c r="GN163" s="186"/>
      <c r="GO163" s="186"/>
      <c r="GP163" s="186"/>
      <c r="GQ163" s="186"/>
      <c r="GR163" s="186"/>
      <c r="GS163" s="186"/>
      <c r="GT163" s="186"/>
      <c r="GU163" s="186"/>
      <c r="GV163" s="186"/>
      <c r="GW163" s="186"/>
      <c r="GX163" s="186"/>
      <c r="GY163" s="186"/>
      <c r="GZ163" s="186"/>
      <c r="HA163" s="186"/>
      <c r="HB163" s="186"/>
      <c r="HC163" s="186"/>
      <c r="HD163" s="186"/>
      <c r="HE163" s="186"/>
      <c r="HF163" s="186"/>
      <c r="HG163" s="186"/>
      <c r="HH163" s="186"/>
      <c r="HI163" s="186"/>
      <c r="HJ163" s="186"/>
      <c r="HK163" s="186"/>
      <c r="HL163" s="186"/>
      <c r="HM163" s="186"/>
      <c r="HN163" s="186"/>
      <c r="HO163" s="186"/>
      <c r="HP163" s="186"/>
      <c r="HQ163" s="186"/>
      <c r="HR163" s="186"/>
      <c r="HS163" s="186"/>
      <c r="HT163" s="186"/>
      <c r="HU163" s="186"/>
      <c r="HV163" s="186"/>
      <c r="HW163" s="186"/>
      <c r="HX163" s="186"/>
      <c r="HY163" s="186"/>
      <c r="HZ163" s="186"/>
      <c r="IA163" s="186"/>
      <c r="IB163" s="186"/>
      <c r="IC163" s="186"/>
      <c r="ID163" s="186"/>
      <c r="IE163" s="186"/>
      <c r="IF163" s="186"/>
      <c r="IG163" s="186"/>
      <c r="IH163" s="186"/>
      <c r="II163" s="186"/>
      <c r="IJ163" s="186"/>
      <c r="IK163" s="186"/>
      <c r="IL163" s="186"/>
      <c r="IM163" s="186"/>
      <c r="IN163" s="186"/>
      <c r="IO163" s="186"/>
      <c r="IP163" s="186"/>
      <c r="IQ163" s="186"/>
    </row>
    <row r="164" spans="1:251" ht="21" customHeight="1">
      <c r="A164" s="112"/>
      <c r="B164" s="133"/>
      <c r="C164" s="136">
        <v>3</v>
      </c>
      <c r="D164" s="137" t="s">
        <v>0</v>
      </c>
      <c r="E164" s="201" t="s">
        <v>173</v>
      </c>
      <c r="F164" s="139" t="s">
        <v>59</v>
      </c>
      <c r="G164" s="139"/>
      <c r="H164" s="140"/>
      <c r="I164" s="140"/>
      <c r="J164" s="187"/>
      <c r="K164" s="186"/>
      <c r="L164" s="186"/>
      <c r="M164" s="205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186"/>
      <c r="CG164" s="186"/>
      <c r="CH164" s="186"/>
      <c r="CI164" s="186"/>
      <c r="CJ164" s="186"/>
      <c r="CK164" s="186"/>
      <c r="CL164" s="186"/>
      <c r="CM164" s="186"/>
      <c r="CN164" s="186"/>
      <c r="CO164" s="186"/>
      <c r="CP164" s="186"/>
      <c r="CQ164" s="186"/>
      <c r="CR164" s="186"/>
      <c r="CS164" s="186"/>
      <c r="CT164" s="186"/>
      <c r="CU164" s="186"/>
      <c r="CV164" s="186"/>
      <c r="CW164" s="186"/>
      <c r="CX164" s="186"/>
      <c r="CY164" s="186"/>
      <c r="CZ164" s="186"/>
      <c r="DA164" s="186"/>
      <c r="DB164" s="186"/>
      <c r="DC164" s="186"/>
      <c r="DD164" s="186"/>
      <c r="DE164" s="186"/>
      <c r="DF164" s="186"/>
      <c r="DG164" s="186"/>
      <c r="DH164" s="186"/>
      <c r="DI164" s="186"/>
      <c r="DJ164" s="186"/>
      <c r="DK164" s="186"/>
      <c r="DL164" s="186"/>
      <c r="DM164" s="186"/>
      <c r="DN164" s="186"/>
      <c r="DO164" s="186"/>
      <c r="DP164" s="186"/>
      <c r="DQ164" s="186"/>
      <c r="DR164" s="186"/>
      <c r="DS164" s="186"/>
      <c r="DT164" s="186"/>
      <c r="DU164" s="186"/>
      <c r="DV164" s="186"/>
      <c r="DW164" s="186"/>
      <c r="DX164" s="186"/>
      <c r="DY164" s="186"/>
      <c r="DZ164" s="186"/>
      <c r="EA164" s="186"/>
      <c r="EB164" s="186"/>
      <c r="EC164" s="186"/>
      <c r="ED164" s="186"/>
      <c r="EE164" s="186"/>
      <c r="EF164" s="186"/>
      <c r="EG164" s="186"/>
      <c r="EH164" s="186"/>
      <c r="EI164" s="186"/>
      <c r="EJ164" s="186"/>
      <c r="EK164" s="186"/>
      <c r="EL164" s="186"/>
      <c r="EM164" s="186"/>
      <c r="EN164" s="186"/>
      <c r="EO164" s="186"/>
      <c r="EP164" s="186"/>
      <c r="EQ164" s="186"/>
      <c r="ER164" s="186"/>
      <c r="ES164" s="186"/>
      <c r="ET164" s="186"/>
      <c r="EU164" s="186"/>
      <c r="EV164" s="186"/>
      <c r="EW164" s="186"/>
      <c r="EX164" s="186"/>
      <c r="EY164" s="186"/>
      <c r="EZ164" s="186"/>
      <c r="FA164" s="186"/>
      <c r="FB164" s="186"/>
      <c r="FC164" s="186"/>
      <c r="FD164" s="186"/>
      <c r="FE164" s="186"/>
      <c r="FF164" s="186"/>
      <c r="FG164" s="186"/>
      <c r="FH164" s="186"/>
      <c r="FI164" s="186"/>
      <c r="FJ164" s="186"/>
      <c r="FK164" s="186"/>
      <c r="FL164" s="186"/>
      <c r="FM164" s="186"/>
      <c r="FN164" s="186"/>
      <c r="FO164" s="186"/>
      <c r="FP164" s="186"/>
      <c r="FQ164" s="186"/>
      <c r="FR164" s="186"/>
      <c r="FS164" s="186"/>
      <c r="FT164" s="186"/>
      <c r="FU164" s="186"/>
      <c r="FV164" s="186"/>
      <c r="FW164" s="186"/>
      <c r="FX164" s="186"/>
      <c r="FY164" s="186"/>
      <c r="FZ164" s="186"/>
      <c r="GA164" s="186"/>
      <c r="GB164" s="186"/>
      <c r="GC164" s="186"/>
      <c r="GD164" s="186"/>
      <c r="GE164" s="186"/>
      <c r="GF164" s="186"/>
      <c r="GG164" s="186"/>
      <c r="GH164" s="186"/>
      <c r="GI164" s="186"/>
      <c r="GJ164" s="186"/>
      <c r="GK164" s="186"/>
      <c r="GL164" s="186"/>
      <c r="GM164" s="186"/>
      <c r="GN164" s="186"/>
      <c r="GO164" s="186"/>
      <c r="GP164" s="186"/>
      <c r="GQ164" s="186"/>
      <c r="GR164" s="186"/>
      <c r="GS164" s="186"/>
      <c r="GT164" s="186"/>
      <c r="GU164" s="186"/>
      <c r="GV164" s="186"/>
      <c r="GW164" s="186"/>
      <c r="GX164" s="186"/>
      <c r="GY164" s="186"/>
      <c r="GZ164" s="186"/>
      <c r="HA164" s="186"/>
      <c r="HB164" s="186"/>
      <c r="HC164" s="186"/>
      <c r="HD164" s="186"/>
      <c r="HE164" s="186"/>
      <c r="HF164" s="186"/>
      <c r="HG164" s="186"/>
      <c r="HH164" s="186"/>
      <c r="HI164" s="186"/>
      <c r="HJ164" s="186"/>
      <c r="HK164" s="186"/>
      <c r="HL164" s="186"/>
      <c r="HM164" s="186"/>
      <c r="HN164" s="186"/>
      <c r="HO164" s="186"/>
      <c r="HP164" s="186"/>
      <c r="HQ164" s="186"/>
      <c r="HR164" s="186"/>
      <c r="HS164" s="186"/>
      <c r="HT164" s="186"/>
      <c r="HU164" s="186"/>
      <c r="HV164" s="186"/>
      <c r="HW164" s="186"/>
      <c r="HX164" s="186"/>
      <c r="HY164" s="186"/>
      <c r="HZ164" s="186"/>
      <c r="IA164" s="186"/>
      <c r="IB164" s="186"/>
      <c r="IC164" s="186"/>
      <c r="ID164" s="186"/>
      <c r="IE164" s="186"/>
      <c r="IF164" s="186"/>
      <c r="IG164" s="186"/>
      <c r="IH164" s="186"/>
      <c r="II164" s="186"/>
      <c r="IJ164" s="186"/>
      <c r="IK164" s="186"/>
      <c r="IL164" s="186"/>
      <c r="IM164" s="186"/>
      <c r="IN164" s="186"/>
      <c r="IO164" s="186"/>
      <c r="IP164" s="186"/>
      <c r="IQ164" s="186"/>
    </row>
    <row r="165" spans="1:251" ht="21" customHeight="1">
      <c r="A165" s="204"/>
      <c r="B165" s="133"/>
      <c r="C165" s="143">
        <v>4</v>
      </c>
      <c r="D165" s="144" t="s">
        <v>242</v>
      </c>
      <c r="E165" s="146"/>
      <c r="F165" s="146"/>
      <c r="G165" s="146"/>
      <c r="H165" s="144"/>
      <c r="I165" s="147"/>
      <c r="J165" s="186"/>
      <c r="K165" s="186"/>
      <c r="L165" s="186"/>
      <c r="M165" s="29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86"/>
      <c r="CP165" s="186"/>
      <c r="CQ165" s="186"/>
      <c r="CR165" s="186"/>
      <c r="CS165" s="186"/>
      <c r="CT165" s="186"/>
      <c r="CU165" s="186"/>
      <c r="CV165" s="186"/>
      <c r="CW165" s="186"/>
      <c r="CX165" s="186"/>
      <c r="CY165" s="186"/>
      <c r="CZ165" s="186"/>
      <c r="DA165" s="186"/>
      <c r="DB165" s="186"/>
      <c r="DC165" s="186"/>
      <c r="DD165" s="186"/>
      <c r="DE165" s="186"/>
      <c r="DF165" s="186"/>
      <c r="DG165" s="186"/>
      <c r="DH165" s="186"/>
      <c r="DI165" s="186"/>
      <c r="DJ165" s="186"/>
      <c r="DK165" s="186"/>
      <c r="DL165" s="186"/>
      <c r="DM165" s="186"/>
      <c r="DN165" s="186"/>
      <c r="DO165" s="186"/>
      <c r="DP165" s="186"/>
      <c r="DQ165" s="186"/>
      <c r="DR165" s="186"/>
      <c r="DS165" s="186"/>
      <c r="DT165" s="186"/>
      <c r="DU165" s="186"/>
      <c r="DV165" s="186"/>
      <c r="DW165" s="186"/>
      <c r="DX165" s="186"/>
      <c r="DY165" s="186"/>
      <c r="DZ165" s="186"/>
      <c r="EA165" s="186"/>
      <c r="EB165" s="186"/>
      <c r="EC165" s="186"/>
      <c r="ED165" s="186"/>
      <c r="EE165" s="186"/>
      <c r="EF165" s="186"/>
      <c r="EG165" s="186"/>
      <c r="EH165" s="186"/>
      <c r="EI165" s="186"/>
      <c r="EJ165" s="186"/>
      <c r="EK165" s="186"/>
      <c r="EL165" s="186"/>
      <c r="EM165" s="186"/>
      <c r="EN165" s="186"/>
      <c r="EO165" s="186"/>
      <c r="EP165" s="186"/>
      <c r="EQ165" s="186"/>
      <c r="ER165" s="186"/>
      <c r="ES165" s="186"/>
      <c r="ET165" s="186"/>
      <c r="EU165" s="186"/>
      <c r="EV165" s="186"/>
      <c r="EW165" s="186"/>
      <c r="EX165" s="186"/>
      <c r="EY165" s="186"/>
      <c r="EZ165" s="186"/>
      <c r="FA165" s="186"/>
      <c r="FB165" s="186"/>
      <c r="FC165" s="186"/>
      <c r="FD165" s="186"/>
      <c r="FE165" s="186"/>
      <c r="FF165" s="186"/>
      <c r="FG165" s="186"/>
      <c r="FH165" s="186"/>
      <c r="FI165" s="186"/>
      <c r="FJ165" s="186"/>
      <c r="FK165" s="186"/>
      <c r="FL165" s="186"/>
      <c r="FM165" s="186"/>
      <c r="FN165" s="186"/>
      <c r="FO165" s="186"/>
      <c r="FP165" s="186"/>
      <c r="FQ165" s="186"/>
      <c r="FR165" s="186"/>
      <c r="FS165" s="186"/>
      <c r="FT165" s="186"/>
      <c r="FU165" s="186"/>
      <c r="FV165" s="186"/>
      <c r="FW165" s="186"/>
      <c r="FX165" s="186"/>
      <c r="FY165" s="186"/>
      <c r="FZ165" s="186"/>
      <c r="GA165" s="186"/>
      <c r="GB165" s="186"/>
      <c r="GC165" s="186"/>
      <c r="GD165" s="186"/>
      <c r="GE165" s="186"/>
      <c r="GF165" s="186"/>
      <c r="GG165" s="186"/>
      <c r="GH165" s="186"/>
      <c r="GI165" s="186"/>
      <c r="GJ165" s="186"/>
      <c r="GK165" s="186"/>
      <c r="GL165" s="186"/>
      <c r="GM165" s="186"/>
      <c r="GN165" s="186"/>
      <c r="GO165" s="186"/>
      <c r="GP165" s="186"/>
      <c r="GQ165" s="186"/>
      <c r="GR165" s="186"/>
      <c r="GS165" s="186"/>
      <c r="GT165" s="186"/>
      <c r="GU165" s="186"/>
      <c r="GV165" s="186"/>
      <c r="GW165" s="186"/>
      <c r="GX165" s="186"/>
      <c r="GY165" s="186"/>
      <c r="GZ165" s="186"/>
      <c r="HA165" s="186"/>
      <c r="HB165" s="186"/>
      <c r="HC165" s="186"/>
      <c r="HD165" s="186"/>
      <c r="HE165" s="186"/>
      <c r="HF165" s="186"/>
      <c r="HG165" s="186"/>
      <c r="HH165" s="186"/>
      <c r="HI165" s="186"/>
      <c r="HJ165" s="186"/>
      <c r="HK165" s="186"/>
      <c r="HL165" s="186"/>
      <c r="HM165" s="186"/>
      <c r="HN165" s="186"/>
      <c r="HO165" s="186"/>
      <c r="HP165" s="186"/>
      <c r="HQ165" s="186"/>
      <c r="HR165" s="186"/>
      <c r="HS165" s="186"/>
      <c r="HT165" s="186"/>
      <c r="HU165" s="186"/>
      <c r="HV165" s="186"/>
      <c r="HW165" s="186"/>
      <c r="HX165" s="186"/>
      <c r="HY165" s="186"/>
      <c r="HZ165" s="186"/>
      <c r="IA165" s="186"/>
      <c r="IB165" s="186"/>
      <c r="IC165" s="186"/>
      <c r="ID165" s="186"/>
      <c r="IE165" s="186"/>
      <c r="IF165" s="186"/>
      <c r="IG165" s="186"/>
      <c r="IH165" s="186"/>
      <c r="II165" s="186"/>
      <c r="IJ165" s="186"/>
      <c r="IK165" s="186"/>
      <c r="IL165" s="186"/>
      <c r="IM165" s="186"/>
      <c r="IN165" s="186"/>
      <c r="IO165" s="186"/>
      <c r="IP165" s="186"/>
      <c r="IQ165" s="186"/>
    </row>
    <row r="166" spans="1:251" ht="21" customHeight="1">
      <c r="A166" s="112" t="s">
        <v>233</v>
      </c>
      <c r="B166" s="135"/>
      <c r="C166" s="136">
        <v>5</v>
      </c>
      <c r="D166" s="137" t="s">
        <v>0</v>
      </c>
      <c r="E166" s="201" t="s">
        <v>245</v>
      </c>
      <c r="F166" s="139" t="s">
        <v>59</v>
      </c>
      <c r="G166" s="139"/>
      <c r="H166" s="140"/>
      <c r="I166" s="140"/>
      <c r="J166" s="187"/>
      <c r="K166" s="186"/>
      <c r="L166" s="186"/>
      <c r="M166" s="29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186"/>
      <c r="CH166" s="186"/>
      <c r="CI166" s="186"/>
      <c r="CJ166" s="186"/>
      <c r="CK166" s="186"/>
      <c r="CL166" s="186"/>
      <c r="CM166" s="186"/>
      <c r="CN166" s="186"/>
      <c r="CO166" s="186"/>
      <c r="CP166" s="186"/>
      <c r="CQ166" s="186"/>
      <c r="CR166" s="186"/>
      <c r="CS166" s="186"/>
      <c r="CT166" s="186"/>
      <c r="CU166" s="186"/>
      <c r="CV166" s="186"/>
      <c r="CW166" s="186"/>
      <c r="CX166" s="186"/>
      <c r="CY166" s="186"/>
      <c r="CZ166" s="186"/>
      <c r="DA166" s="186"/>
      <c r="DB166" s="186"/>
      <c r="DC166" s="186"/>
      <c r="DD166" s="186"/>
      <c r="DE166" s="186"/>
      <c r="DF166" s="186"/>
      <c r="DG166" s="186"/>
      <c r="DH166" s="186"/>
      <c r="DI166" s="186"/>
      <c r="DJ166" s="186"/>
      <c r="DK166" s="186"/>
      <c r="DL166" s="186"/>
      <c r="DM166" s="186"/>
      <c r="DN166" s="186"/>
      <c r="DO166" s="186"/>
      <c r="DP166" s="186"/>
      <c r="DQ166" s="186"/>
      <c r="DR166" s="186"/>
      <c r="DS166" s="186"/>
      <c r="DT166" s="186"/>
      <c r="DU166" s="186"/>
      <c r="DV166" s="186"/>
      <c r="DW166" s="186"/>
      <c r="DX166" s="186"/>
      <c r="DY166" s="186"/>
      <c r="DZ166" s="186"/>
      <c r="EA166" s="186"/>
      <c r="EB166" s="186"/>
      <c r="EC166" s="186"/>
      <c r="ED166" s="186"/>
      <c r="EE166" s="186"/>
      <c r="EF166" s="186"/>
      <c r="EG166" s="186"/>
      <c r="EH166" s="186"/>
      <c r="EI166" s="186"/>
      <c r="EJ166" s="186"/>
      <c r="EK166" s="186"/>
      <c r="EL166" s="186"/>
      <c r="EM166" s="186"/>
      <c r="EN166" s="186"/>
      <c r="EO166" s="186"/>
      <c r="EP166" s="186"/>
      <c r="EQ166" s="186"/>
      <c r="ER166" s="186"/>
      <c r="ES166" s="186"/>
      <c r="ET166" s="186"/>
      <c r="EU166" s="186"/>
      <c r="EV166" s="186"/>
      <c r="EW166" s="186"/>
      <c r="EX166" s="186"/>
      <c r="EY166" s="186"/>
      <c r="EZ166" s="186"/>
      <c r="FA166" s="186"/>
      <c r="FB166" s="186"/>
      <c r="FC166" s="186"/>
      <c r="FD166" s="186"/>
      <c r="FE166" s="186"/>
      <c r="FF166" s="186"/>
      <c r="FG166" s="186"/>
      <c r="FH166" s="186"/>
      <c r="FI166" s="186"/>
      <c r="FJ166" s="186"/>
      <c r="FK166" s="186"/>
      <c r="FL166" s="186"/>
      <c r="FM166" s="186"/>
      <c r="FN166" s="186"/>
      <c r="FO166" s="186"/>
      <c r="FP166" s="186"/>
      <c r="FQ166" s="186"/>
      <c r="FR166" s="186"/>
      <c r="FS166" s="186"/>
      <c r="FT166" s="186"/>
      <c r="FU166" s="186"/>
      <c r="FV166" s="186"/>
      <c r="FW166" s="186"/>
      <c r="FX166" s="186"/>
      <c r="FY166" s="186"/>
      <c r="FZ166" s="186"/>
      <c r="GA166" s="186"/>
      <c r="GB166" s="186"/>
      <c r="GC166" s="186"/>
      <c r="GD166" s="186"/>
      <c r="GE166" s="186"/>
      <c r="GF166" s="186"/>
      <c r="GG166" s="186"/>
      <c r="GH166" s="186"/>
      <c r="GI166" s="186"/>
      <c r="GJ166" s="186"/>
      <c r="GK166" s="186"/>
      <c r="GL166" s="186"/>
      <c r="GM166" s="186"/>
      <c r="GN166" s="186"/>
      <c r="GO166" s="186"/>
      <c r="GP166" s="186"/>
      <c r="GQ166" s="186"/>
      <c r="GR166" s="186"/>
      <c r="GS166" s="186"/>
      <c r="GT166" s="186"/>
      <c r="GU166" s="186"/>
      <c r="GV166" s="186"/>
      <c r="GW166" s="186"/>
      <c r="GX166" s="186"/>
      <c r="GY166" s="186"/>
      <c r="GZ166" s="186"/>
      <c r="HA166" s="186"/>
      <c r="HB166" s="186"/>
      <c r="HC166" s="186"/>
      <c r="HD166" s="186"/>
      <c r="HE166" s="186"/>
      <c r="HF166" s="186"/>
      <c r="HG166" s="186"/>
      <c r="HH166" s="186"/>
      <c r="HI166" s="186"/>
      <c r="HJ166" s="186"/>
      <c r="HK166" s="186"/>
      <c r="HL166" s="186"/>
      <c r="HM166" s="186"/>
      <c r="HN166" s="186"/>
      <c r="HO166" s="186"/>
      <c r="HP166" s="186"/>
      <c r="HQ166" s="186"/>
      <c r="HR166" s="186"/>
      <c r="HS166" s="186"/>
      <c r="HT166" s="186"/>
      <c r="HU166" s="186"/>
      <c r="HV166" s="186"/>
      <c r="HW166" s="186"/>
      <c r="HX166" s="186"/>
      <c r="HY166" s="186"/>
      <c r="HZ166" s="186"/>
      <c r="IA166" s="186"/>
      <c r="IB166" s="186"/>
      <c r="IC166" s="186"/>
      <c r="ID166" s="186"/>
      <c r="IE166" s="186"/>
      <c r="IF166" s="186"/>
      <c r="IG166" s="186"/>
      <c r="IH166" s="186"/>
      <c r="II166" s="186"/>
      <c r="IJ166" s="186"/>
      <c r="IK166" s="186"/>
      <c r="IL166" s="186"/>
      <c r="IM166" s="186"/>
      <c r="IN166" s="186"/>
      <c r="IO166" s="186"/>
      <c r="IP166" s="186"/>
      <c r="IQ166" s="186"/>
    </row>
    <row r="167" spans="1:251" ht="21" customHeight="1">
      <c r="A167" s="112" t="s">
        <v>233</v>
      </c>
      <c r="B167" s="135"/>
      <c r="C167" s="136">
        <v>6</v>
      </c>
      <c r="D167" s="137" t="s">
        <v>0</v>
      </c>
      <c r="E167" s="201" t="s">
        <v>244</v>
      </c>
      <c r="F167" s="139" t="s">
        <v>59</v>
      </c>
      <c r="G167" s="139"/>
      <c r="H167" s="140"/>
      <c r="I167" s="140"/>
      <c r="J167" s="187"/>
      <c r="K167" s="186"/>
      <c r="L167" s="186"/>
      <c r="M167" s="29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186"/>
      <c r="BQ167" s="186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186"/>
      <c r="CG167" s="186"/>
      <c r="CH167" s="186"/>
      <c r="CI167" s="186"/>
      <c r="CJ167" s="186"/>
      <c r="CK167" s="186"/>
      <c r="CL167" s="186"/>
      <c r="CM167" s="186"/>
      <c r="CN167" s="186"/>
      <c r="CO167" s="186"/>
      <c r="CP167" s="186"/>
      <c r="CQ167" s="186"/>
      <c r="CR167" s="186"/>
      <c r="CS167" s="186"/>
      <c r="CT167" s="186"/>
      <c r="CU167" s="186"/>
      <c r="CV167" s="186"/>
      <c r="CW167" s="186"/>
      <c r="CX167" s="186"/>
      <c r="CY167" s="186"/>
      <c r="CZ167" s="186"/>
      <c r="DA167" s="186"/>
      <c r="DB167" s="186"/>
      <c r="DC167" s="186"/>
      <c r="DD167" s="186"/>
      <c r="DE167" s="186"/>
      <c r="DF167" s="186"/>
      <c r="DG167" s="186"/>
      <c r="DH167" s="186"/>
      <c r="DI167" s="186"/>
      <c r="DJ167" s="186"/>
      <c r="DK167" s="186"/>
      <c r="DL167" s="186"/>
      <c r="DM167" s="186"/>
      <c r="DN167" s="186"/>
      <c r="DO167" s="186"/>
      <c r="DP167" s="186"/>
      <c r="DQ167" s="186"/>
      <c r="DR167" s="186"/>
      <c r="DS167" s="186"/>
      <c r="DT167" s="186"/>
      <c r="DU167" s="186"/>
      <c r="DV167" s="186"/>
      <c r="DW167" s="186"/>
      <c r="DX167" s="186"/>
      <c r="DY167" s="186"/>
      <c r="DZ167" s="186"/>
      <c r="EA167" s="186"/>
      <c r="EB167" s="186"/>
      <c r="EC167" s="186"/>
      <c r="ED167" s="186"/>
      <c r="EE167" s="186"/>
      <c r="EF167" s="186"/>
      <c r="EG167" s="186"/>
      <c r="EH167" s="186"/>
      <c r="EI167" s="186"/>
      <c r="EJ167" s="186"/>
      <c r="EK167" s="186"/>
      <c r="EL167" s="186"/>
      <c r="EM167" s="186"/>
      <c r="EN167" s="186"/>
      <c r="EO167" s="186"/>
      <c r="EP167" s="186"/>
      <c r="EQ167" s="186"/>
      <c r="ER167" s="186"/>
      <c r="ES167" s="186"/>
      <c r="ET167" s="186"/>
      <c r="EU167" s="186"/>
      <c r="EV167" s="186"/>
      <c r="EW167" s="186"/>
      <c r="EX167" s="186"/>
      <c r="EY167" s="186"/>
      <c r="EZ167" s="186"/>
      <c r="FA167" s="186"/>
      <c r="FB167" s="186"/>
      <c r="FC167" s="186"/>
      <c r="FD167" s="186"/>
      <c r="FE167" s="186"/>
      <c r="FF167" s="186"/>
      <c r="FG167" s="186"/>
      <c r="FH167" s="186"/>
      <c r="FI167" s="186"/>
      <c r="FJ167" s="186"/>
      <c r="FK167" s="186"/>
      <c r="FL167" s="186"/>
      <c r="FM167" s="186"/>
      <c r="FN167" s="186"/>
      <c r="FO167" s="186"/>
      <c r="FP167" s="186"/>
      <c r="FQ167" s="186"/>
      <c r="FR167" s="186"/>
      <c r="FS167" s="186"/>
      <c r="FT167" s="186"/>
      <c r="FU167" s="186"/>
      <c r="FV167" s="186"/>
      <c r="FW167" s="186"/>
      <c r="FX167" s="186"/>
      <c r="FY167" s="186"/>
      <c r="FZ167" s="186"/>
      <c r="GA167" s="186"/>
      <c r="GB167" s="186"/>
      <c r="GC167" s="186"/>
      <c r="GD167" s="186"/>
      <c r="GE167" s="186"/>
      <c r="GF167" s="186"/>
      <c r="GG167" s="186"/>
      <c r="GH167" s="186"/>
      <c r="GI167" s="186"/>
      <c r="GJ167" s="186"/>
      <c r="GK167" s="186"/>
      <c r="GL167" s="186"/>
      <c r="GM167" s="186"/>
      <c r="GN167" s="186"/>
      <c r="GO167" s="186"/>
      <c r="GP167" s="186"/>
      <c r="GQ167" s="186"/>
      <c r="GR167" s="186"/>
      <c r="GS167" s="186"/>
      <c r="GT167" s="186"/>
      <c r="GU167" s="186"/>
      <c r="GV167" s="186"/>
      <c r="GW167" s="186"/>
      <c r="GX167" s="186"/>
      <c r="GY167" s="186"/>
      <c r="GZ167" s="186"/>
      <c r="HA167" s="186"/>
      <c r="HB167" s="186"/>
      <c r="HC167" s="186"/>
      <c r="HD167" s="186"/>
      <c r="HE167" s="186"/>
      <c r="HF167" s="186"/>
      <c r="HG167" s="186"/>
      <c r="HH167" s="186"/>
      <c r="HI167" s="186"/>
      <c r="HJ167" s="186"/>
      <c r="HK167" s="186"/>
      <c r="HL167" s="186"/>
      <c r="HM167" s="186"/>
      <c r="HN167" s="186"/>
      <c r="HO167" s="186"/>
      <c r="HP167" s="186"/>
      <c r="HQ167" s="186"/>
      <c r="HR167" s="186"/>
      <c r="HS167" s="186"/>
      <c r="HT167" s="186"/>
      <c r="HU167" s="186"/>
      <c r="HV167" s="186"/>
      <c r="HW167" s="186"/>
      <c r="HX167" s="186"/>
      <c r="HY167" s="186"/>
      <c r="HZ167" s="186"/>
      <c r="IA167" s="186"/>
      <c r="IB167" s="186"/>
      <c r="IC167" s="186"/>
      <c r="ID167" s="186"/>
      <c r="IE167" s="186"/>
      <c r="IF167" s="186"/>
      <c r="IG167" s="186"/>
      <c r="IH167" s="186"/>
      <c r="II167" s="186"/>
      <c r="IJ167" s="186"/>
      <c r="IK167" s="186"/>
      <c r="IL167" s="186"/>
      <c r="IM167" s="186"/>
      <c r="IN167" s="186"/>
      <c r="IO167" s="186"/>
      <c r="IP167" s="186"/>
      <c r="IQ167" s="186"/>
    </row>
    <row r="168" spans="1:251" ht="21" customHeight="1">
      <c r="A168" s="112" t="s">
        <v>233</v>
      </c>
      <c r="B168" s="135"/>
      <c r="C168" s="136">
        <v>7</v>
      </c>
      <c r="D168" s="137" t="s">
        <v>0</v>
      </c>
      <c r="E168" s="201" t="s">
        <v>265</v>
      </c>
      <c r="F168" s="139" t="s">
        <v>59</v>
      </c>
      <c r="G168" s="139"/>
      <c r="H168" s="140"/>
      <c r="I168" s="140"/>
      <c r="J168" s="187"/>
      <c r="K168" s="186"/>
      <c r="L168" s="186"/>
      <c r="M168" s="205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/>
      <c r="BL168" s="186"/>
      <c r="BM168" s="186"/>
      <c r="BN168" s="186"/>
      <c r="BO168" s="186"/>
      <c r="BP168" s="186"/>
      <c r="BQ168" s="186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186"/>
      <c r="CG168" s="186"/>
      <c r="CH168" s="186"/>
      <c r="CI168" s="186"/>
      <c r="CJ168" s="186"/>
      <c r="CK168" s="186"/>
      <c r="CL168" s="186"/>
      <c r="CM168" s="186"/>
      <c r="CN168" s="186"/>
      <c r="CO168" s="186"/>
      <c r="CP168" s="186"/>
      <c r="CQ168" s="186"/>
      <c r="CR168" s="186"/>
      <c r="CS168" s="186"/>
      <c r="CT168" s="186"/>
      <c r="CU168" s="186"/>
      <c r="CV168" s="186"/>
      <c r="CW168" s="186"/>
      <c r="CX168" s="186"/>
      <c r="CY168" s="186"/>
      <c r="CZ168" s="186"/>
      <c r="DA168" s="186"/>
      <c r="DB168" s="186"/>
      <c r="DC168" s="186"/>
      <c r="DD168" s="186"/>
      <c r="DE168" s="186"/>
      <c r="DF168" s="186"/>
      <c r="DG168" s="186"/>
      <c r="DH168" s="186"/>
      <c r="DI168" s="186"/>
      <c r="DJ168" s="186"/>
      <c r="DK168" s="186"/>
      <c r="DL168" s="186"/>
      <c r="DM168" s="186"/>
      <c r="DN168" s="186"/>
      <c r="DO168" s="186"/>
      <c r="DP168" s="186"/>
      <c r="DQ168" s="186"/>
      <c r="DR168" s="186"/>
      <c r="DS168" s="186"/>
      <c r="DT168" s="186"/>
      <c r="DU168" s="186"/>
      <c r="DV168" s="186"/>
      <c r="DW168" s="186"/>
      <c r="DX168" s="186"/>
      <c r="DY168" s="186"/>
      <c r="DZ168" s="186"/>
      <c r="EA168" s="186"/>
      <c r="EB168" s="186"/>
      <c r="EC168" s="186"/>
      <c r="ED168" s="186"/>
      <c r="EE168" s="186"/>
      <c r="EF168" s="186"/>
      <c r="EG168" s="186"/>
      <c r="EH168" s="186"/>
      <c r="EI168" s="186"/>
      <c r="EJ168" s="186"/>
      <c r="EK168" s="186"/>
      <c r="EL168" s="186"/>
      <c r="EM168" s="186"/>
      <c r="EN168" s="186"/>
      <c r="EO168" s="186"/>
      <c r="EP168" s="186"/>
      <c r="EQ168" s="186"/>
      <c r="ER168" s="186"/>
      <c r="ES168" s="186"/>
      <c r="ET168" s="186"/>
      <c r="EU168" s="186"/>
      <c r="EV168" s="186"/>
      <c r="EW168" s="186"/>
      <c r="EX168" s="186"/>
      <c r="EY168" s="186"/>
      <c r="EZ168" s="186"/>
      <c r="FA168" s="186"/>
      <c r="FB168" s="186"/>
      <c r="FC168" s="186"/>
      <c r="FD168" s="186"/>
      <c r="FE168" s="186"/>
      <c r="FF168" s="186"/>
      <c r="FG168" s="186"/>
      <c r="FH168" s="186"/>
      <c r="FI168" s="186"/>
      <c r="FJ168" s="186"/>
      <c r="FK168" s="186"/>
      <c r="FL168" s="186"/>
      <c r="FM168" s="186"/>
      <c r="FN168" s="186"/>
      <c r="FO168" s="186"/>
      <c r="FP168" s="186"/>
      <c r="FQ168" s="186"/>
      <c r="FR168" s="186"/>
      <c r="FS168" s="186"/>
      <c r="FT168" s="186"/>
      <c r="FU168" s="186"/>
      <c r="FV168" s="186"/>
      <c r="FW168" s="186"/>
      <c r="FX168" s="186"/>
      <c r="FY168" s="186"/>
      <c r="FZ168" s="186"/>
      <c r="GA168" s="186"/>
      <c r="GB168" s="186"/>
      <c r="GC168" s="186"/>
      <c r="GD168" s="186"/>
      <c r="GE168" s="186"/>
      <c r="GF168" s="186"/>
      <c r="GG168" s="186"/>
      <c r="GH168" s="186"/>
      <c r="GI168" s="186"/>
      <c r="GJ168" s="186"/>
      <c r="GK168" s="186"/>
      <c r="GL168" s="186"/>
      <c r="GM168" s="186"/>
      <c r="GN168" s="186"/>
      <c r="GO168" s="186"/>
      <c r="GP168" s="186"/>
      <c r="GQ168" s="186"/>
      <c r="GR168" s="186"/>
      <c r="GS168" s="186"/>
      <c r="GT168" s="186"/>
      <c r="GU168" s="186"/>
      <c r="GV168" s="186"/>
      <c r="GW168" s="186"/>
      <c r="GX168" s="186"/>
      <c r="GY168" s="186"/>
      <c r="GZ168" s="186"/>
      <c r="HA168" s="186"/>
      <c r="HB168" s="186"/>
      <c r="HC168" s="186"/>
      <c r="HD168" s="186"/>
      <c r="HE168" s="186"/>
      <c r="HF168" s="186"/>
      <c r="HG168" s="186"/>
      <c r="HH168" s="186"/>
      <c r="HI168" s="186"/>
      <c r="HJ168" s="186"/>
      <c r="HK168" s="186"/>
      <c r="HL168" s="186"/>
      <c r="HM168" s="186"/>
      <c r="HN168" s="186"/>
      <c r="HO168" s="186"/>
      <c r="HP168" s="186"/>
      <c r="HQ168" s="186"/>
      <c r="HR168" s="186"/>
      <c r="HS168" s="186"/>
      <c r="HT168" s="186"/>
      <c r="HU168" s="186"/>
      <c r="HV168" s="186"/>
      <c r="HW168" s="186"/>
      <c r="HX168" s="186"/>
      <c r="HY168" s="186"/>
      <c r="HZ168" s="186"/>
      <c r="IA168" s="186"/>
      <c r="IB168" s="186"/>
      <c r="IC168" s="186"/>
      <c r="ID168" s="186"/>
      <c r="IE168" s="186"/>
      <c r="IF168" s="186"/>
      <c r="IG168" s="186"/>
      <c r="IH168" s="186"/>
      <c r="II168" s="186"/>
      <c r="IJ168" s="186"/>
      <c r="IK168" s="186"/>
      <c r="IL168" s="186"/>
      <c r="IM168" s="186"/>
      <c r="IN168" s="186"/>
      <c r="IO168" s="186"/>
      <c r="IP168" s="186"/>
      <c r="IQ168" s="186"/>
    </row>
    <row r="169" spans="1:251" ht="21" customHeight="1">
      <c r="A169" s="112" t="s">
        <v>233</v>
      </c>
      <c r="B169" s="135"/>
      <c r="C169" s="136">
        <v>8</v>
      </c>
      <c r="D169" s="137" t="s">
        <v>0</v>
      </c>
      <c r="E169" s="201" t="s">
        <v>266</v>
      </c>
      <c r="F169" s="139" t="s">
        <v>59</v>
      </c>
      <c r="G169" s="139"/>
      <c r="H169" s="140"/>
      <c r="I169" s="140"/>
      <c r="J169" s="187"/>
      <c r="K169" s="186"/>
      <c r="L169" s="186"/>
      <c r="M169" s="205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6"/>
      <c r="BN169" s="186"/>
      <c r="BO169" s="186"/>
      <c r="BP169" s="186"/>
      <c r="BQ169" s="186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186"/>
      <c r="CG169" s="186"/>
      <c r="CH169" s="186"/>
      <c r="CI169" s="186"/>
      <c r="CJ169" s="186"/>
      <c r="CK169" s="186"/>
      <c r="CL169" s="186"/>
      <c r="CM169" s="186"/>
      <c r="CN169" s="186"/>
      <c r="CO169" s="186"/>
      <c r="CP169" s="186"/>
      <c r="CQ169" s="186"/>
      <c r="CR169" s="186"/>
      <c r="CS169" s="186"/>
      <c r="CT169" s="186"/>
      <c r="CU169" s="186"/>
      <c r="CV169" s="186"/>
      <c r="CW169" s="186"/>
      <c r="CX169" s="186"/>
      <c r="CY169" s="186"/>
      <c r="CZ169" s="186"/>
      <c r="DA169" s="186"/>
      <c r="DB169" s="186"/>
      <c r="DC169" s="186"/>
      <c r="DD169" s="186"/>
      <c r="DE169" s="186"/>
      <c r="DF169" s="186"/>
      <c r="DG169" s="186"/>
      <c r="DH169" s="186"/>
      <c r="DI169" s="186"/>
      <c r="DJ169" s="186"/>
      <c r="DK169" s="186"/>
      <c r="DL169" s="186"/>
      <c r="DM169" s="186"/>
      <c r="DN169" s="186"/>
      <c r="DO169" s="186"/>
      <c r="DP169" s="186"/>
      <c r="DQ169" s="186"/>
      <c r="DR169" s="186"/>
      <c r="DS169" s="186"/>
      <c r="DT169" s="186"/>
      <c r="DU169" s="186"/>
      <c r="DV169" s="186"/>
      <c r="DW169" s="186"/>
      <c r="DX169" s="186"/>
      <c r="DY169" s="186"/>
      <c r="DZ169" s="186"/>
      <c r="EA169" s="186"/>
      <c r="EB169" s="186"/>
      <c r="EC169" s="186"/>
      <c r="ED169" s="186"/>
      <c r="EE169" s="186"/>
      <c r="EF169" s="186"/>
      <c r="EG169" s="186"/>
      <c r="EH169" s="186"/>
      <c r="EI169" s="186"/>
      <c r="EJ169" s="186"/>
      <c r="EK169" s="186"/>
      <c r="EL169" s="186"/>
      <c r="EM169" s="186"/>
      <c r="EN169" s="186"/>
      <c r="EO169" s="186"/>
      <c r="EP169" s="186"/>
      <c r="EQ169" s="186"/>
      <c r="ER169" s="186"/>
      <c r="ES169" s="186"/>
      <c r="ET169" s="186"/>
      <c r="EU169" s="186"/>
      <c r="EV169" s="186"/>
      <c r="EW169" s="186"/>
      <c r="EX169" s="186"/>
      <c r="EY169" s="186"/>
      <c r="EZ169" s="186"/>
      <c r="FA169" s="186"/>
      <c r="FB169" s="186"/>
      <c r="FC169" s="186"/>
      <c r="FD169" s="186"/>
      <c r="FE169" s="186"/>
      <c r="FF169" s="186"/>
      <c r="FG169" s="186"/>
      <c r="FH169" s="186"/>
      <c r="FI169" s="186"/>
      <c r="FJ169" s="186"/>
      <c r="FK169" s="186"/>
      <c r="FL169" s="186"/>
      <c r="FM169" s="186"/>
      <c r="FN169" s="186"/>
      <c r="FO169" s="186"/>
      <c r="FP169" s="186"/>
      <c r="FQ169" s="186"/>
      <c r="FR169" s="186"/>
      <c r="FS169" s="186"/>
      <c r="FT169" s="186"/>
      <c r="FU169" s="186"/>
      <c r="FV169" s="186"/>
      <c r="FW169" s="186"/>
      <c r="FX169" s="186"/>
      <c r="FY169" s="186"/>
      <c r="FZ169" s="186"/>
      <c r="GA169" s="186"/>
      <c r="GB169" s="186"/>
      <c r="GC169" s="186"/>
      <c r="GD169" s="186"/>
      <c r="GE169" s="186"/>
      <c r="GF169" s="186"/>
      <c r="GG169" s="186"/>
      <c r="GH169" s="186"/>
      <c r="GI169" s="186"/>
      <c r="GJ169" s="186"/>
      <c r="GK169" s="186"/>
      <c r="GL169" s="186"/>
      <c r="GM169" s="186"/>
      <c r="GN169" s="186"/>
      <c r="GO169" s="186"/>
      <c r="GP169" s="186"/>
      <c r="GQ169" s="186"/>
      <c r="GR169" s="186"/>
      <c r="GS169" s="186"/>
      <c r="GT169" s="186"/>
      <c r="GU169" s="186"/>
      <c r="GV169" s="186"/>
      <c r="GW169" s="186"/>
      <c r="GX169" s="186"/>
      <c r="GY169" s="186"/>
      <c r="GZ169" s="186"/>
      <c r="HA169" s="186"/>
      <c r="HB169" s="186"/>
      <c r="HC169" s="186"/>
      <c r="HD169" s="186"/>
      <c r="HE169" s="186"/>
      <c r="HF169" s="186"/>
      <c r="HG169" s="186"/>
      <c r="HH169" s="186"/>
      <c r="HI169" s="186"/>
      <c r="HJ169" s="186"/>
      <c r="HK169" s="186"/>
      <c r="HL169" s="186"/>
      <c r="HM169" s="186"/>
      <c r="HN169" s="186"/>
      <c r="HO169" s="186"/>
      <c r="HP169" s="186"/>
      <c r="HQ169" s="186"/>
      <c r="HR169" s="186"/>
      <c r="HS169" s="186"/>
      <c r="HT169" s="186"/>
      <c r="HU169" s="186"/>
      <c r="HV169" s="186"/>
      <c r="HW169" s="186"/>
      <c r="HX169" s="186"/>
      <c r="HY169" s="186"/>
      <c r="HZ169" s="186"/>
      <c r="IA169" s="186"/>
      <c r="IB169" s="186"/>
      <c r="IC169" s="186"/>
      <c r="ID169" s="186"/>
      <c r="IE169" s="186"/>
      <c r="IF169" s="186"/>
      <c r="IG169" s="186"/>
      <c r="IH169" s="186"/>
      <c r="II169" s="186"/>
      <c r="IJ169" s="186"/>
      <c r="IK169" s="186"/>
      <c r="IL169" s="186"/>
      <c r="IM169" s="186"/>
      <c r="IN169" s="186"/>
      <c r="IO169" s="186"/>
      <c r="IP169" s="186"/>
      <c r="IQ169" s="186"/>
    </row>
    <row r="170" spans="1:251" ht="21" customHeight="1">
      <c r="A170" s="190"/>
      <c r="B170" s="191"/>
      <c r="C170" s="152"/>
      <c r="D170" s="152"/>
      <c r="E170" s="151"/>
      <c r="F170" s="151"/>
      <c r="G170" s="151"/>
      <c r="H170" s="151"/>
      <c r="I170" s="151"/>
      <c r="J170" s="187"/>
      <c r="K170" s="186"/>
      <c r="L170" s="186"/>
      <c r="M170" s="205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6"/>
      <c r="BN170" s="186"/>
      <c r="BO170" s="186"/>
      <c r="BP170" s="186"/>
      <c r="BQ170" s="186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186"/>
      <c r="CG170" s="186"/>
      <c r="CH170" s="186"/>
      <c r="CI170" s="186"/>
      <c r="CJ170" s="186"/>
      <c r="CK170" s="186"/>
      <c r="CL170" s="186"/>
      <c r="CM170" s="186"/>
      <c r="CN170" s="186"/>
      <c r="CO170" s="186"/>
      <c r="CP170" s="186"/>
      <c r="CQ170" s="186"/>
      <c r="CR170" s="186"/>
      <c r="CS170" s="186"/>
      <c r="CT170" s="186"/>
      <c r="CU170" s="186"/>
      <c r="CV170" s="186"/>
      <c r="CW170" s="186"/>
      <c r="CX170" s="186"/>
      <c r="CY170" s="186"/>
      <c r="CZ170" s="186"/>
      <c r="DA170" s="186"/>
      <c r="DB170" s="186"/>
      <c r="DC170" s="186"/>
      <c r="DD170" s="186"/>
      <c r="DE170" s="186"/>
      <c r="DF170" s="186"/>
      <c r="DG170" s="186"/>
      <c r="DH170" s="186"/>
      <c r="DI170" s="186"/>
      <c r="DJ170" s="186"/>
      <c r="DK170" s="186"/>
      <c r="DL170" s="186"/>
      <c r="DM170" s="186"/>
      <c r="DN170" s="186"/>
      <c r="DO170" s="186"/>
      <c r="DP170" s="186"/>
      <c r="DQ170" s="186"/>
      <c r="DR170" s="186"/>
      <c r="DS170" s="186"/>
      <c r="DT170" s="186"/>
      <c r="DU170" s="186"/>
      <c r="DV170" s="186"/>
      <c r="DW170" s="186"/>
      <c r="DX170" s="186"/>
      <c r="DY170" s="186"/>
      <c r="DZ170" s="186"/>
      <c r="EA170" s="186"/>
      <c r="EB170" s="186"/>
      <c r="EC170" s="186"/>
      <c r="ED170" s="186"/>
      <c r="EE170" s="186"/>
      <c r="EF170" s="186"/>
      <c r="EG170" s="186"/>
      <c r="EH170" s="186"/>
      <c r="EI170" s="186"/>
      <c r="EJ170" s="186"/>
      <c r="EK170" s="186"/>
      <c r="EL170" s="186"/>
      <c r="EM170" s="186"/>
      <c r="EN170" s="186"/>
      <c r="EO170" s="186"/>
      <c r="EP170" s="186"/>
      <c r="EQ170" s="186"/>
      <c r="ER170" s="186"/>
      <c r="ES170" s="186"/>
      <c r="ET170" s="186"/>
      <c r="EU170" s="186"/>
      <c r="EV170" s="186"/>
      <c r="EW170" s="186"/>
      <c r="EX170" s="186"/>
      <c r="EY170" s="186"/>
      <c r="EZ170" s="186"/>
      <c r="FA170" s="186"/>
      <c r="FB170" s="186"/>
      <c r="FC170" s="186"/>
      <c r="FD170" s="186"/>
      <c r="FE170" s="186"/>
      <c r="FF170" s="186"/>
      <c r="FG170" s="186"/>
      <c r="FH170" s="186"/>
      <c r="FI170" s="186"/>
      <c r="FJ170" s="186"/>
      <c r="FK170" s="186"/>
      <c r="FL170" s="186"/>
      <c r="FM170" s="186"/>
      <c r="FN170" s="186"/>
      <c r="FO170" s="186"/>
      <c r="FP170" s="186"/>
      <c r="FQ170" s="186"/>
      <c r="FR170" s="186"/>
      <c r="FS170" s="186"/>
      <c r="FT170" s="186"/>
      <c r="FU170" s="186"/>
      <c r="FV170" s="186"/>
      <c r="FW170" s="186"/>
      <c r="FX170" s="186"/>
      <c r="FY170" s="186"/>
      <c r="FZ170" s="186"/>
      <c r="GA170" s="186"/>
      <c r="GB170" s="186"/>
      <c r="GC170" s="186"/>
      <c r="GD170" s="186"/>
      <c r="GE170" s="186"/>
      <c r="GF170" s="186"/>
      <c r="GG170" s="186"/>
      <c r="GH170" s="186"/>
      <c r="GI170" s="186"/>
      <c r="GJ170" s="186"/>
      <c r="GK170" s="186"/>
      <c r="GL170" s="186"/>
      <c r="GM170" s="186"/>
      <c r="GN170" s="186"/>
      <c r="GO170" s="186"/>
      <c r="GP170" s="186"/>
      <c r="GQ170" s="186"/>
      <c r="GR170" s="186"/>
      <c r="GS170" s="186"/>
      <c r="GT170" s="186"/>
      <c r="GU170" s="186"/>
      <c r="GV170" s="186"/>
      <c r="GW170" s="186"/>
      <c r="GX170" s="186"/>
      <c r="GY170" s="186"/>
      <c r="GZ170" s="186"/>
      <c r="HA170" s="186"/>
      <c r="HB170" s="186"/>
      <c r="HC170" s="186"/>
      <c r="HD170" s="186"/>
      <c r="HE170" s="186"/>
      <c r="HF170" s="186"/>
      <c r="HG170" s="186"/>
      <c r="HH170" s="186"/>
      <c r="HI170" s="186"/>
      <c r="HJ170" s="186"/>
      <c r="HK170" s="186"/>
      <c r="HL170" s="186"/>
      <c r="HM170" s="186"/>
      <c r="HN170" s="186"/>
      <c r="HO170" s="186"/>
      <c r="HP170" s="186"/>
      <c r="HQ170" s="186"/>
      <c r="HR170" s="186"/>
      <c r="HS170" s="186"/>
      <c r="HT170" s="186"/>
      <c r="HU170" s="186"/>
      <c r="HV170" s="186"/>
      <c r="HW170" s="186"/>
      <c r="HX170" s="186"/>
      <c r="HY170" s="186"/>
      <c r="HZ170" s="186"/>
      <c r="IA170" s="186"/>
      <c r="IB170" s="186"/>
      <c r="IC170" s="186"/>
      <c r="ID170" s="186"/>
      <c r="IE170" s="186"/>
      <c r="IF170" s="186"/>
      <c r="IG170" s="186"/>
      <c r="IH170" s="186"/>
      <c r="II170" s="186"/>
      <c r="IJ170" s="186"/>
      <c r="IK170" s="186"/>
      <c r="IL170" s="186"/>
      <c r="IM170" s="186"/>
      <c r="IN170" s="186"/>
      <c r="IO170" s="186"/>
      <c r="IP170" s="186"/>
      <c r="IQ170" s="186"/>
    </row>
    <row r="171" spans="1:251" ht="21" customHeight="1">
      <c r="A171" s="198" t="s">
        <v>77</v>
      </c>
      <c r="B171" s="123">
        <v>17</v>
      </c>
      <c r="C171" s="124">
        <v>1</v>
      </c>
      <c r="D171" s="125" t="s">
        <v>181</v>
      </c>
      <c r="E171" s="200" t="s">
        <v>178</v>
      </c>
      <c r="F171" s="127" t="s">
        <v>59</v>
      </c>
      <c r="G171" s="127"/>
      <c r="H171" s="128"/>
      <c r="I171" s="128" t="s">
        <v>48</v>
      </c>
      <c r="J171" s="187"/>
      <c r="K171" s="186"/>
      <c r="L171" s="186"/>
      <c r="M171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86"/>
      <c r="BM171" s="186"/>
      <c r="BN171" s="186"/>
      <c r="BO171" s="186"/>
      <c r="BP171" s="186"/>
      <c r="BQ171" s="186"/>
      <c r="BR171" s="186"/>
      <c r="BS171" s="186"/>
      <c r="BT171" s="186"/>
      <c r="BU171" s="186"/>
      <c r="BV171" s="186"/>
      <c r="BW171" s="186"/>
      <c r="BX171" s="186"/>
      <c r="BY171" s="186"/>
      <c r="BZ171" s="186"/>
      <c r="CA171" s="186"/>
      <c r="CB171" s="186"/>
      <c r="CC171" s="186"/>
      <c r="CD171" s="186"/>
      <c r="CE171" s="186"/>
      <c r="CF171" s="186"/>
      <c r="CG171" s="186"/>
      <c r="CH171" s="186"/>
      <c r="CI171" s="186"/>
      <c r="CJ171" s="186"/>
      <c r="CK171" s="186"/>
      <c r="CL171" s="186"/>
      <c r="CM171" s="186"/>
      <c r="CN171" s="186"/>
      <c r="CO171" s="186"/>
      <c r="CP171" s="186"/>
      <c r="CQ171" s="186"/>
      <c r="CR171" s="186"/>
      <c r="CS171" s="186"/>
      <c r="CT171" s="186"/>
      <c r="CU171" s="186"/>
      <c r="CV171" s="186"/>
      <c r="CW171" s="186"/>
      <c r="CX171" s="186"/>
      <c r="CY171" s="186"/>
      <c r="CZ171" s="186"/>
      <c r="DA171" s="186"/>
      <c r="DB171" s="186"/>
      <c r="DC171" s="186"/>
      <c r="DD171" s="186"/>
      <c r="DE171" s="186"/>
      <c r="DF171" s="186"/>
      <c r="DG171" s="186"/>
      <c r="DH171" s="186"/>
      <c r="DI171" s="186"/>
      <c r="DJ171" s="186"/>
      <c r="DK171" s="186"/>
      <c r="DL171" s="186"/>
      <c r="DM171" s="186"/>
      <c r="DN171" s="186"/>
      <c r="DO171" s="186"/>
      <c r="DP171" s="186"/>
      <c r="DQ171" s="186"/>
      <c r="DR171" s="186"/>
      <c r="DS171" s="186"/>
      <c r="DT171" s="186"/>
      <c r="DU171" s="186"/>
      <c r="DV171" s="186"/>
      <c r="DW171" s="186"/>
      <c r="DX171" s="186"/>
      <c r="DY171" s="186"/>
      <c r="DZ171" s="186"/>
      <c r="EA171" s="186"/>
      <c r="EB171" s="186"/>
      <c r="EC171" s="186"/>
      <c r="ED171" s="186"/>
      <c r="EE171" s="186"/>
      <c r="EF171" s="186"/>
      <c r="EG171" s="186"/>
      <c r="EH171" s="186"/>
      <c r="EI171" s="186"/>
      <c r="EJ171" s="186"/>
      <c r="EK171" s="186"/>
      <c r="EL171" s="186"/>
      <c r="EM171" s="186"/>
      <c r="EN171" s="186"/>
      <c r="EO171" s="186"/>
      <c r="EP171" s="186"/>
      <c r="EQ171" s="186"/>
      <c r="ER171" s="186"/>
      <c r="ES171" s="186"/>
      <c r="ET171" s="186"/>
      <c r="EU171" s="186"/>
      <c r="EV171" s="186"/>
      <c r="EW171" s="186"/>
      <c r="EX171" s="186"/>
      <c r="EY171" s="186"/>
      <c r="EZ171" s="186"/>
      <c r="FA171" s="186"/>
      <c r="FB171" s="186"/>
      <c r="FC171" s="186"/>
      <c r="FD171" s="186"/>
      <c r="FE171" s="186"/>
      <c r="FF171" s="186"/>
      <c r="FG171" s="186"/>
      <c r="FH171" s="186"/>
      <c r="FI171" s="186"/>
      <c r="FJ171" s="186"/>
      <c r="FK171" s="186"/>
      <c r="FL171" s="186"/>
      <c r="FM171" s="186"/>
      <c r="FN171" s="186"/>
      <c r="FO171" s="186"/>
      <c r="FP171" s="186"/>
      <c r="FQ171" s="186"/>
      <c r="FR171" s="186"/>
      <c r="FS171" s="186"/>
      <c r="FT171" s="186"/>
      <c r="FU171" s="186"/>
      <c r="FV171" s="186"/>
      <c r="FW171" s="186"/>
      <c r="FX171" s="186"/>
      <c r="FY171" s="186"/>
      <c r="FZ171" s="186"/>
      <c r="GA171" s="186"/>
      <c r="GB171" s="186"/>
      <c r="GC171" s="186"/>
      <c r="GD171" s="186"/>
      <c r="GE171" s="186"/>
      <c r="GF171" s="186"/>
      <c r="GG171" s="186"/>
      <c r="GH171" s="186"/>
      <c r="GI171" s="186"/>
      <c r="GJ171" s="186"/>
      <c r="GK171" s="186"/>
      <c r="GL171" s="186"/>
      <c r="GM171" s="186"/>
      <c r="GN171" s="186"/>
      <c r="GO171" s="186"/>
      <c r="GP171" s="186"/>
      <c r="GQ171" s="186"/>
      <c r="GR171" s="186"/>
      <c r="GS171" s="186"/>
      <c r="GT171" s="186"/>
      <c r="GU171" s="186"/>
      <c r="GV171" s="186"/>
      <c r="GW171" s="186"/>
      <c r="GX171" s="186"/>
      <c r="GY171" s="186"/>
      <c r="GZ171" s="186"/>
      <c r="HA171" s="186"/>
      <c r="HB171" s="186"/>
      <c r="HC171" s="186"/>
      <c r="HD171" s="186"/>
      <c r="HE171" s="186"/>
      <c r="HF171" s="186"/>
      <c r="HG171" s="186"/>
      <c r="HH171" s="186"/>
      <c r="HI171" s="186"/>
      <c r="HJ171" s="186"/>
      <c r="HK171" s="186"/>
      <c r="HL171" s="186"/>
      <c r="HM171" s="186"/>
      <c r="HN171" s="186"/>
      <c r="HO171" s="186"/>
      <c r="HP171" s="186"/>
      <c r="HQ171" s="186"/>
      <c r="HR171" s="186"/>
      <c r="HS171" s="186"/>
      <c r="HT171" s="186"/>
      <c r="HU171" s="186"/>
      <c r="HV171" s="186"/>
      <c r="HW171" s="186"/>
      <c r="HX171" s="186"/>
      <c r="HY171" s="186"/>
      <c r="HZ171" s="186"/>
      <c r="IA171" s="186"/>
      <c r="IB171" s="186"/>
      <c r="IC171" s="186"/>
      <c r="ID171" s="186"/>
      <c r="IE171" s="186"/>
      <c r="IF171" s="186"/>
      <c r="IG171" s="186"/>
      <c r="IH171" s="186"/>
      <c r="II171" s="186"/>
      <c r="IJ171" s="186"/>
      <c r="IK171" s="186"/>
      <c r="IL171" s="186"/>
      <c r="IM171" s="186"/>
      <c r="IN171" s="186"/>
      <c r="IO171" s="186"/>
      <c r="IP171" s="186"/>
      <c r="IQ171" s="186"/>
    </row>
    <row r="172" spans="1:251" ht="21" customHeight="1">
      <c r="A172" s="204"/>
      <c r="B172" s="133"/>
      <c r="C172" s="124">
        <v>3</v>
      </c>
      <c r="D172" s="125" t="s">
        <v>181</v>
      </c>
      <c r="E172" s="200" t="s">
        <v>246</v>
      </c>
      <c r="F172" s="127" t="s">
        <v>59</v>
      </c>
      <c r="G172" s="127"/>
      <c r="H172" s="128"/>
      <c r="I172" s="128"/>
      <c r="J172" s="187"/>
      <c r="K172" s="186"/>
      <c r="L172" s="186"/>
      <c r="M172" s="205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  <c r="BM172" s="186"/>
      <c r="BN172" s="186"/>
      <c r="BO172" s="186"/>
      <c r="BP172" s="186"/>
      <c r="BQ172" s="186"/>
      <c r="BR172" s="186"/>
      <c r="BS172" s="186"/>
      <c r="BT172" s="186"/>
      <c r="BU172" s="186"/>
      <c r="BV172" s="186"/>
      <c r="BW172" s="186"/>
      <c r="BX172" s="186"/>
      <c r="BY172" s="186"/>
      <c r="BZ172" s="186"/>
      <c r="CA172" s="186"/>
      <c r="CB172" s="186"/>
      <c r="CC172" s="186"/>
      <c r="CD172" s="186"/>
      <c r="CE172" s="186"/>
      <c r="CF172" s="186"/>
      <c r="CG172" s="186"/>
      <c r="CH172" s="186"/>
      <c r="CI172" s="186"/>
      <c r="CJ172" s="186"/>
      <c r="CK172" s="186"/>
      <c r="CL172" s="186"/>
      <c r="CM172" s="186"/>
      <c r="CN172" s="186"/>
      <c r="CO172" s="186"/>
      <c r="CP172" s="186"/>
      <c r="CQ172" s="186"/>
      <c r="CR172" s="186"/>
      <c r="CS172" s="186"/>
      <c r="CT172" s="186"/>
      <c r="CU172" s="186"/>
      <c r="CV172" s="186"/>
      <c r="CW172" s="186"/>
      <c r="CX172" s="186"/>
      <c r="CY172" s="186"/>
      <c r="CZ172" s="186"/>
      <c r="DA172" s="186"/>
      <c r="DB172" s="186"/>
      <c r="DC172" s="186"/>
      <c r="DD172" s="186"/>
      <c r="DE172" s="186"/>
      <c r="DF172" s="186"/>
      <c r="DG172" s="186"/>
      <c r="DH172" s="186"/>
      <c r="DI172" s="186"/>
      <c r="DJ172" s="186"/>
      <c r="DK172" s="186"/>
      <c r="DL172" s="186"/>
      <c r="DM172" s="186"/>
      <c r="DN172" s="186"/>
      <c r="DO172" s="186"/>
      <c r="DP172" s="186"/>
      <c r="DQ172" s="186"/>
      <c r="DR172" s="186"/>
      <c r="DS172" s="186"/>
      <c r="DT172" s="186"/>
      <c r="DU172" s="186"/>
      <c r="DV172" s="186"/>
      <c r="DW172" s="186"/>
      <c r="DX172" s="186"/>
      <c r="DY172" s="186"/>
      <c r="DZ172" s="186"/>
      <c r="EA172" s="186"/>
      <c r="EB172" s="186"/>
      <c r="EC172" s="186"/>
      <c r="ED172" s="186"/>
      <c r="EE172" s="186"/>
      <c r="EF172" s="186"/>
      <c r="EG172" s="186"/>
      <c r="EH172" s="186"/>
      <c r="EI172" s="186"/>
      <c r="EJ172" s="186"/>
      <c r="EK172" s="186"/>
      <c r="EL172" s="186"/>
      <c r="EM172" s="186"/>
      <c r="EN172" s="186"/>
      <c r="EO172" s="186"/>
      <c r="EP172" s="186"/>
      <c r="EQ172" s="186"/>
      <c r="ER172" s="186"/>
      <c r="ES172" s="186"/>
      <c r="ET172" s="186"/>
      <c r="EU172" s="186"/>
      <c r="EV172" s="186"/>
      <c r="EW172" s="186"/>
      <c r="EX172" s="186"/>
      <c r="EY172" s="186"/>
      <c r="EZ172" s="186"/>
      <c r="FA172" s="186"/>
      <c r="FB172" s="186"/>
      <c r="FC172" s="186"/>
      <c r="FD172" s="186"/>
      <c r="FE172" s="186"/>
      <c r="FF172" s="186"/>
      <c r="FG172" s="186"/>
      <c r="FH172" s="186"/>
      <c r="FI172" s="186"/>
      <c r="FJ172" s="186"/>
      <c r="FK172" s="186"/>
      <c r="FL172" s="186"/>
      <c r="FM172" s="186"/>
      <c r="FN172" s="186"/>
      <c r="FO172" s="186"/>
      <c r="FP172" s="186"/>
      <c r="FQ172" s="186"/>
      <c r="FR172" s="186"/>
      <c r="FS172" s="186"/>
      <c r="FT172" s="186"/>
      <c r="FU172" s="186"/>
      <c r="FV172" s="186"/>
      <c r="FW172" s="186"/>
      <c r="FX172" s="186"/>
      <c r="FY172" s="186"/>
      <c r="FZ172" s="186"/>
      <c r="GA172" s="186"/>
      <c r="GB172" s="186"/>
      <c r="GC172" s="186"/>
      <c r="GD172" s="186"/>
      <c r="GE172" s="186"/>
      <c r="GF172" s="186"/>
      <c r="GG172" s="186"/>
      <c r="GH172" s="186"/>
      <c r="GI172" s="186"/>
      <c r="GJ172" s="186"/>
      <c r="GK172" s="186"/>
      <c r="GL172" s="186"/>
      <c r="GM172" s="186"/>
      <c r="GN172" s="186"/>
      <c r="GO172" s="186"/>
      <c r="GP172" s="186"/>
      <c r="GQ172" s="186"/>
      <c r="GR172" s="186"/>
      <c r="GS172" s="186"/>
      <c r="GT172" s="186"/>
      <c r="GU172" s="186"/>
      <c r="GV172" s="186"/>
      <c r="GW172" s="186"/>
      <c r="GX172" s="186"/>
      <c r="GY172" s="186"/>
      <c r="GZ172" s="186"/>
      <c r="HA172" s="186"/>
      <c r="HB172" s="186"/>
      <c r="HC172" s="186"/>
      <c r="HD172" s="186"/>
      <c r="HE172" s="186"/>
      <c r="HF172" s="186"/>
      <c r="HG172" s="186"/>
      <c r="HH172" s="186"/>
      <c r="HI172" s="186"/>
      <c r="HJ172" s="186"/>
      <c r="HK172" s="186"/>
      <c r="HL172" s="186"/>
      <c r="HM172" s="186"/>
      <c r="HN172" s="186"/>
      <c r="HO172" s="186"/>
      <c r="HP172" s="186"/>
      <c r="HQ172" s="186"/>
      <c r="HR172" s="186"/>
      <c r="HS172" s="186"/>
      <c r="HT172" s="186"/>
      <c r="HU172" s="186"/>
      <c r="HV172" s="186"/>
      <c r="HW172" s="186"/>
      <c r="HX172" s="186"/>
      <c r="HY172" s="186"/>
      <c r="HZ172" s="186"/>
      <c r="IA172" s="186"/>
      <c r="IB172" s="186"/>
      <c r="IC172" s="186"/>
      <c r="ID172" s="186"/>
      <c r="IE172" s="186"/>
      <c r="IF172" s="186"/>
      <c r="IG172" s="186"/>
      <c r="IH172" s="186"/>
      <c r="II172" s="186"/>
      <c r="IJ172" s="186"/>
      <c r="IK172" s="186"/>
      <c r="IL172" s="186"/>
      <c r="IM172" s="186"/>
      <c r="IN172" s="186"/>
      <c r="IO172" s="186"/>
      <c r="IP172" s="186"/>
      <c r="IQ172" s="186"/>
    </row>
    <row r="173" spans="1:251" ht="21" customHeight="1">
      <c r="A173" s="190"/>
      <c r="B173"/>
      <c r="C173" s="186"/>
      <c r="D173" s="186"/>
      <c r="J173" s="187"/>
      <c r="K173" s="186"/>
      <c r="L173" s="186"/>
      <c r="M173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86"/>
      <c r="BN173" s="186"/>
      <c r="BO173" s="186"/>
      <c r="BP173" s="186"/>
      <c r="BQ173" s="186"/>
      <c r="BR173" s="186"/>
      <c r="BS173" s="186"/>
      <c r="BT173" s="186"/>
      <c r="BU173" s="186"/>
      <c r="BV173" s="186"/>
      <c r="BW173" s="186"/>
      <c r="BX173" s="186"/>
      <c r="BY173" s="186"/>
      <c r="BZ173" s="186"/>
      <c r="CA173" s="186"/>
      <c r="CB173" s="186"/>
      <c r="CC173" s="186"/>
      <c r="CD173" s="186"/>
      <c r="CE173" s="186"/>
      <c r="CF173" s="186"/>
      <c r="CG173" s="186"/>
      <c r="CH173" s="186"/>
      <c r="CI173" s="186"/>
      <c r="CJ173" s="186"/>
      <c r="CK173" s="186"/>
      <c r="CL173" s="186"/>
      <c r="CM173" s="186"/>
      <c r="CN173" s="186"/>
      <c r="CO173" s="186"/>
      <c r="CP173" s="186"/>
      <c r="CQ173" s="186"/>
      <c r="CR173" s="186"/>
      <c r="CS173" s="186"/>
      <c r="CT173" s="186"/>
      <c r="CU173" s="186"/>
      <c r="CV173" s="186"/>
      <c r="CW173" s="186"/>
      <c r="CX173" s="186"/>
      <c r="CY173" s="186"/>
      <c r="CZ173" s="186"/>
      <c r="DA173" s="186"/>
      <c r="DB173" s="186"/>
      <c r="DC173" s="186"/>
      <c r="DD173" s="186"/>
      <c r="DE173" s="186"/>
      <c r="DF173" s="186"/>
      <c r="DG173" s="186"/>
      <c r="DH173" s="186"/>
      <c r="DI173" s="186"/>
      <c r="DJ173" s="186"/>
      <c r="DK173" s="186"/>
      <c r="DL173" s="186"/>
      <c r="DM173" s="186"/>
      <c r="DN173" s="186"/>
      <c r="DO173" s="186"/>
      <c r="DP173" s="186"/>
      <c r="DQ173" s="186"/>
      <c r="DR173" s="186"/>
      <c r="DS173" s="186"/>
      <c r="DT173" s="186"/>
      <c r="DU173" s="186"/>
      <c r="DV173" s="186"/>
      <c r="DW173" s="186"/>
      <c r="DX173" s="186"/>
      <c r="DY173" s="186"/>
      <c r="DZ173" s="186"/>
      <c r="EA173" s="186"/>
      <c r="EB173" s="186"/>
      <c r="EC173" s="186"/>
      <c r="ED173" s="186"/>
      <c r="EE173" s="186"/>
      <c r="EF173" s="186"/>
      <c r="EG173" s="186"/>
      <c r="EH173" s="186"/>
      <c r="EI173" s="186"/>
      <c r="EJ173" s="186"/>
      <c r="EK173" s="186"/>
      <c r="EL173" s="186"/>
      <c r="EM173" s="186"/>
      <c r="EN173" s="186"/>
      <c r="EO173" s="186"/>
      <c r="EP173" s="186"/>
      <c r="EQ173" s="186"/>
      <c r="ER173" s="186"/>
      <c r="ES173" s="186"/>
      <c r="ET173" s="186"/>
      <c r="EU173" s="186"/>
      <c r="EV173" s="186"/>
      <c r="EW173" s="186"/>
      <c r="EX173" s="186"/>
      <c r="EY173" s="186"/>
      <c r="EZ173" s="186"/>
      <c r="FA173" s="186"/>
      <c r="FB173" s="186"/>
      <c r="FC173" s="186"/>
      <c r="FD173" s="186"/>
      <c r="FE173" s="186"/>
      <c r="FF173" s="186"/>
      <c r="FG173" s="186"/>
      <c r="FH173" s="186"/>
      <c r="FI173" s="186"/>
      <c r="FJ173" s="186"/>
      <c r="FK173" s="186"/>
      <c r="FL173" s="186"/>
      <c r="FM173" s="186"/>
      <c r="FN173" s="186"/>
      <c r="FO173" s="186"/>
      <c r="FP173" s="186"/>
      <c r="FQ173" s="186"/>
      <c r="FR173" s="186"/>
      <c r="FS173" s="186"/>
      <c r="FT173" s="186"/>
      <c r="FU173" s="186"/>
      <c r="FV173" s="186"/>
      <c r="FW173" s="186"/>
      <c r="FX173" s="186"/>
      <c r="FY173" s="186"/>
      <c r="FZ173" s="186"/>
      <c r="GA173" s="186"/>
      <c r="GB173" s="186"/>
      <c r="GC173" s="186"/>
      <c r="GD173" s="186"/>
      <c r="GE173" s="186"/>
      <c r="GF173" s="186"/>
      <c r="GG173" s="186"/>
      <c r="GH173" s="186"/>
      <c r="GI173" s="186"/>
      <c r="GJ173" s="186"/>
      <c r="GK173" s="186"/>
      <c r="GL173" s="186"/>
      <c r="GM173" s="186"/>
      <c r="GN173" s="186"/>
      <c r="GO173" s="186"/>
      <c r="GP173" s="186"/>
      <c r="GQ173" s="186"/>
      <c r="GR173" s="186"/>
      <c r="GS173" s="186"/>
      <c r="GT173" s="186"/>
      <c r="GU173" s="186"/>
      <c r="GV173" s="186"/>
      <c r="GW173" s="186"/>
      <c r="GX173" s="186"/>
      <c r="GY173" s="186"/>
      <c r="GZ173" s="186"/>
      <c r="HA173" s="186"/>
      <c r="HB173" s="186"/>
      <c r="HC173" s="186"/>
      <c r="HD173" s="186"/>
      <c r="HE173" s="186"/>
      <c r="HF173" s="186"/>
      <c r="HG173" s="186"/>
      <c r="HH173" s="186"/>
      <c r="HI173" s="186"/>
      <c r="HJ173" s="186"/>
      <c r="HK173" s="186"/>
      <c r="HL173" s="186"/>
      <c r="HM173" s="186"/>
      <c r="HN173" s="186"/>
      <c r="HO173" s="186"/>
      <c r="HP173" s="186"/>
      <c r="HQ173" s="186"/>
      <c r="HR173" s="186"/>
      <c r="HS173" s="186"/>
      <c r="HT173" s="186"/>
      <c r="HU173" s="186"/>
      <c r="HV173" s="186"/>
      <c r="HW173" s="186"/>
      <c r="HX173" s="186"/>
      <c r="HY173" s="186"/>
      <c r="HZ173" s="186"/>
      <c r="IA173" s="186"/>
      <c r="IB173" s="186"/>
      <c r="IC173" s="186"/>
      <c r="ID173" s="186"/>
      <c r="IE173" s="186"/>
      <c r="IF173" s="186"/>
      <c r="IG173" s="186"/>
      <c r="IH173" s="186"/>
      <c r="II173" s="186"/>
      <c r="IJ173" s="186"/>
      <c r="IK173" s="186"/>
      <c r="IL173" s="186"/>
      <c r="IM173" s="186"/>
      <c r="IN173" s="186"/>
      <c r="IO173" s="186"/>
      <c r="IP173" s="186"/>
      <c r="IQ173" s="186"/>
    </row>
    <row r="174" spans="1:251" ht="21" customHeight="1">
      <c r="A174" s="198" t="s">
        <v>78</v>
      </c>
      <c r="B174" s="123">
        <v>18</v>
      </c>
      <c r="C174" s="136">
        <v>1</v>
      </c>
      <c r="D174" s="137" t="s">
        <v>0</v>
      </c>
      <c r="E174" s="201" t="s">
        <v>178</v>
      </c>
      <c r="F174" s="139" t="s">
        <v>59</v>
      </c>
      <c r="G174" s="139"/>
      <c r="H174" s="140"/>
      <c r="I174" s="140" t="s">
        <v>48</v>
      </c>
      <c r="J174" s="187"/>
      <c r="K174" s="186"/>
      <c r="L174" s="186"/>
      <c r="M174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186"/>
      <c r="BE174" s="186"/>
      <c r="BF174" s="186"/>
      <c r="BG174" s="186"/>
      <c r="BH174" s="186"/>
      <c r="BI174" s="186"/>
      <c r="BJ174" s="186"/>
      <c r="BK174" s="186"/>
      <c r="BL174" s="186"/>
      <c r="BM174" s="186"/>
      <c r="BN174" s="186"/>
      <c r="BO174" s="186"/>
      <c r="BP174" s="186"/>
      <c r="BQ174" s="186"/>
      <c r="BR174" s="186"/>
      <c r="BS174" s="186"/>
      <c r="BT174" s="186"/>
      <c r="BU174" s="186"/>
      <c r="BV174" s="186"/>
      <c r="BW174" s="186"/>
      <c r="BX174" s="186"/>
      <c r="BY174" s="186"/>
      <c r="BZ174" s="186"/>
      <c r="CA174" s="186"/>
      <c r="CB174" s="186"/>
      <c r="CC174" s="186"/>
      <c r="CD174" s="186"/>
      <c r="CE174" s="186"/>
      <c r="CF174" s="186"/>
      <c r="CG174" s="186"/>
      <c r="CH174" s="186"/>
      <c r="CI174" s="186"/>
      <c r="CJ174" s="186"/>
      <c r="CK174" s="186"/>
      <c r="CL174" s="186"/>
      <c r="CM174" s="186"/>
      <c r="CN174" s="186"/>
      <c r="CO174" s="186"/>
      <c r="CP174" s="186"/>
      <c r="CQ174" s="186"/>
      <c r="CR174" s="186"/>
      <c r="CS174" s="186"/>
      <c r="CT174" s="186"/>
      <c r="CU174" s="186"/>
      <c r="CV174" s="186"/>
      <c r="CW174" s="186"/>
      <c r="CX174" s="186"/>
      <c r="CY174" s="186"/>
      <c r="CZ174" s="186"/>
      <c r="DA174" s="186"/>
      <c r="DB174" s="186"/>
      <c r="DC174" s="186"/>
      <c r="DD174" s="186"/>
      <c r="DE174" s="186"/>
      <c r="DF174" s="186"/>
      <c r="DG174" s="186"/>
      <c r="DH174" s="186"/>
      <c r="DI174" s="186"/>
      <c r="DJ174" s="186"/>
      <c r="DK174" s="186"/>
      <c r="DL174" s="186"/>
      <c r="DM174" s="186"/>
      <c r="DN174" s="186"/>
      <c r="DO174" s="186"/>
      <c r="DP174" s="186"/>
      <c r="DQ174" s="186"/>
      <c r="DR174" s="186"/>
      <c r="DS174" s="186"/>
      <c r="DT174" s="186"/>
      <c r="DU174" s="186"/>
      <c r="DV174" s="186"/>
      <c r="DW174" s="186"/>
      <c r="DX174" s="186"/>
      <c r="DY174" s="186"/>
      <c r="DZ174" s="186"/>
      <c r="EA174" s="186"/>
      <c r="EB174" s="186"/>
      <c r="EC174" s="186"/>
      <c r="ED174" s="186"/>
      <c r="EE174" s="186"/>
      <c r="EF174" s="186"/>
      <c r="EG174" s="186"/>
      <c r="EH174" s="186"/>
      <c r="EI174" s="186"/>
      <c r="EJ174" s="186"/>
      <c r="EK174" s="186"/>
      <c r="EL174" s="186"/>
      <c r="EM174" s="186"/>
      <c r="EN174" s="186"/>
      <c r="EO174" s="186"/>
      <c r="EP174" s="186"/>
      <c r="EQ174" s="186"/>
      <c r="ER174" s="186"/>
      <c r="ES174" s="186"/>
      <c r="ET174" s="186"/>
      <c r="EU174" s="186"/>
      <c r="EV174" s="186"/>
      <c r="EW174" s="186"/>
      <c r="EX174" s="186"/>
      <c r="EY174" s="186"/>
      <c r="EZ174" s="186"/>
      <c r="FA174" s="186"/>
      <c r="FB174" s="186"/>
      <c r="FC174" s="186"/>
      <c r="FD174" s="186"/>
      <c r="FE174" s="186"/>
      <c r="FF174" s="186"/>
      <c r="FG174" s="186"/>
      <c r="FH174" s="186"/>
      <c r="FI174" s="186"/>
      <c r="FJ174" s="186"/>
      <c r="FK174" s="186"/>
      <c r="FL174" s="186"/>
      <c r="FM174" s="186"/>
      <c r="FN174" s="186"/>
      <c r="FO174" s="186"/>
      <c r="FP174" s="186"/>
      <c r="FQ174" s="186"/>
      <c r="FR174" s="186"/>
      <c r="FS174" s="186"/>
      <c r="FT174" s="186"/>
      <c r="FU174" s="186"/>
      <c r="FV174" s="186"/>
      <c r="FW174" s="186"/>
      <c r="FX174" s="186"/>
      <c r="FY174" s="186"/>
      <c r="FZ174" s="186"/>
      <c r="GA174" s="186"/>
      <c r="GB174" s="186"/>
      <c r="GC174" s="186"/>
      <c r="GD174" s="186"/>
      <c r="GE174" s="186"/>
      <c r="GF174" s="186"/>
      <c r="GG174" s="186"/>
      <c r="GH174" s="186"/>
      <c r="GI174" s="186"/>
      <c r="GJ174" s="186"/>
      <c r="GK174" s="186"/>
      <c r="GL174" s="186"/>
      <c r="GM174" s="186"/>
      <c r="GN174" s="186"/>
      <c r="GO174" s="186"/>
      <c r="GP174" s="186"/>
      <c r="GQ174" s="186"/>
      <c r="GR174" s="186"/>
      <c r="GS174" s="186"/>
      <c r="GT174" s="186"/>
      <c r="GU174" s="186"/>
      <c r="GV174" s="186"/>
      <c r="GW174" s="186"/>
      <c r="GX174" s="186"/>
      <c r="GY174" s="186"/>
      <c r="GZ174" s="186"/>
      <c r="HA174" s="186"/>
      <c r="HB174" s="186"/>
      <c r="HC174" s="186"/>
      <c r="HD174" s="186"/>
      <c r="HE174" s="186"/>
      <c r="HF174" s="186"/>
      <c r="HG174" s="186"/>
      <c r="HH174" s="186"/>
      <c r="HI174" s="186"/>
      <c r="HJ174" s="186"/>
      <c r="HK174" s="186"/>
      <c r="HL174" s="186"/>
      <c r="HM174" s="186"/>
      <c r="HN174" s="186"/>
      <c r="HO174" s="186"/>
      <c r="HP174" s="186"/>
      <c r="HQ174" s="186"/>
      <c r="HR174" s="186"/>
      <c r="HS174" s="186"/>
      <c r="HT174" s="186"/>
      <c r="HU174" s="186"/>
      <c r="HV174" s="186"/>
      <c r="HW174" s="186"/>
      <c r="HX174" s="186"/>
      <c r="HY174" s="186"/>
      <c r="HZ174" s="186"/>
      <c r="IA174" s="186"/>
      <c r="IB174" s="186"/>
      <c r="IC174" s="186"/>
      <c r="ID174" s="186"/>
      <c r="IE174" s="186"/>
      <c r="IF174" s="186"/>
      <c r="IG174" s="186"/>
      <c r="IH174" s="186"/>
      <c r="II174" s="186"/>
      <c r="IJ174" s="186"/>
      <c r="IK174" s="186"/>
      <c r="IL174" s="186"/>
      <c r="IM174" s="186"/>
      <c r="IN174" s="186"/>
      <c r="IO174" s="186"/>
      <c r="IP174" s="186"/>
      <c r="IQ174" s="186"/>
    </row>
    <row r="175" spans="1:251" ht="21" customHeight="1">
      <c r="A175" s="112" t="s">
        <v>233</v>
      </c>
      <c r="B175" s="133"/>
      <c r="C175" s="136">
        <v>3</v>
      </c>
      <c r="D175" s="137" t="s">
        <v>0</v>
      </c>
      <c r="E175" s="201" t="s">
        <v>246</v>
      </c>
      <c r="F175" s="139" t="s">
        <v>59</v>
      </c>
      <c r="G175" s="139"/>
      <c r="H175" s="140"/>
      <c r="I175" s="140"/>
      <c r="J175" s="187"/>
      <c r="K175" s="186"/>
      <c r="L175" s="186"/>
      <c r="M175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186"/>
      <c r="BE175" s="186"/>
      <c r="BF175" s="186"/>
      <c r="BG175" s="186"/>
      <c r="BH175" s="186"/>
      <c r="BI175" s="186"/>
      <c r="BJ175" s="186"/>
      <c r="BK175" s="186"/>
      <c r="BL175" s="186"/>
      <c r="BM175" s="186"/>
      <c r="BN175" s="186"/>
      <c r="BO175" s="186"/>
      <c r="BP175" s="186"/>
      <c r="BQ175" s="186"/>
      <c r="BR175" s="186"/>
      <c r="BS175" s="186"/>
      <c r="BT175" s="186"/>
      <c r="BU175" s="186"/>
      <c r="BV175" s="186"/>
      <c r="BW175" s="186"/>
      <c r="BX175" s="186"/>
      <c r="BY175" s="186"/>
      <c r="BZ175" s="186"/>
      <c r="CA175" s="186"/>
      <c r="CB175" s="186"/>
      <c r="CC175" s="186"/>
      <c r="CD175" s="186"/>
      <c r="CE175" s="186"/>
      <c r="CF175" s="186"/>
      <c r="CG175" s="186"/>
      <c r="CH175" s="186"/>
      <c r="CI175" s="186"/>
      <c r="CJ175" s="186"/>
      <c r="CK175" s="186"/>
      <c r="CL175" s="186"/>
      <c r="CM175" s="186"/>
      <c r="CN175" s="186"/>
      <c r="CO175" s="186"/>
      <c r="CP175" s="186"/>
      <c r="CQ175" s="186"/>
      <c r="CR175" s="186"/>
      <c r="CS175" s="186"/>
      <c r="CT175" s="186"/>
      <c r="CU175" s="186"/>
      <c r="CV175" s="186"/>
      <c r="CW175" s="186"/>
      <c r="CX175" s="186"/>
      <c r="CY175" s="186"/>
      <c r="CZ175" s="186"/>
      <c r="DA175" s="186"/>
      <c r="DB175" s="186"/>
      <c r="DC175" s="186"/>
      <c r="DD175" s="186"/>
      <c r="DE175" s="186"/>
      <c r="DF175" s="186"/>
      <c r="DG175" s="186"/>
      <c r="DH175" s="186"/>
      <c r="DI175" s="186"/>
      <c r="DJ175" s="186"/>
      <c r="DK175" s="186"/>
      <c r="DL175" s="186"/>
      <c r="DM175" s="186"/>
      <c r="DN175" s="186"/>
      <c r="DO175" s="186"/>
      <c r="DP175" s="186"/>
      <c r="DQ175" s="186"/>
      <c r="DR175" s="186"/>
      <c r="DS175" s="186"/>
      <c r="DT175" s="186"/>
      <c r="DU175" s="186"/>
      <c r="DV175" s="186"/>
      <c r="DW175" s="186"/>
      <c r="DX175" s="186"/>
      <c r="DY175" s="186"/>
      <c r="DZ175" s="186"/>
      <c r="EA175" s="186"/>
      <c r="EB175" s="186"/>
      <c r="EC175" s="186"/>
      <c r="ED175" s="186"/>
      <c r="EE175" s="186"/>
      <c r="EF175" s="186"/>
      <c r="EG175" s="186"/>
      <c r="EH175" s="186"/>
      <c r="EI175" s="186"/>
      <c r="EJ175" s="186"/>
      <c r="EK175" s="186"/>
      <c r="EL175" s="186"/>
      <c r="EM175" s="186"/>
      <c r="EN175" s="186"/>
      <c r="EO175" s="186"/>
      <c r="EP175" s="186"/>
      <c r="EQ175" s="186"/>
      <c r="ER175" s="186"/>
      <c r="ES175" s="186"/>
      <c r="ET175" s="186"/>
      <c r="EU175" s="186"/>
      <c r="EV175" s="186"/>
      <c r="EW175" s="186"/>
      <c r="EX175" s="186"/>
      <c r="EY175" s="186"/>
      <c r="EZ175" s="186"/>
      <c r="FA175" s="186"/>
      <c r="FB175" s="186"/>
      <c r="FC175" s="186"/>
      <c r="FD175" s="186"/>
      <c r="FE175" s="186"/>
      <c r="FF175" s="186"/>
      <c r="FG175" s="186"/>
      <c r="FH175" s="186"/>
      <c r="FI175" s="186"/>
      <c r="FJ175" s="186"/>
      <c r="FK175" s="186"/>
      <c r="FL175" s="186"/>
      <c r="FM175" s="186"/>
      <c r="FN175" s="186"/>
      <c r="FO175" s="186"/>
      <c r="FP175" s="186"/>
      <c r="FQ175" s="186"/>
      <c r="FR175" s="186"/>
      <c r="FS175" s="186"/>
      <c r="FT175" s="186"/>
      <c r="FU175" s="186"/>
      <c r="FV175" s="186"/>
      <c r="FW175" s="186"/>
      <c r="FX175" s="186"/>
      <c r="FY175" s="186"/>
      <c r="FZ175" s="186"/>
      <c r="GA175" s="186"/>
      <c r="GB175" s="186"/>
      <c r="GC175" s="186"/>
      <c r="GD175" s="186"/>
      <c r="GE175" s="186"/>
      <c r="GF175" s="186"/>
      <c r="GG175" s="186"/>
      <c r="GH175" s="186"/>
      <c r="GI175" s="186"/>
      <c r="GJ175" s="186"/>
      <c r="GK175" s="186"/>
      <c r="GL175" s="186"/>
      <c r="GM175" s="186"/>
      <c r="GN175" s="186"/>
      <c r="GO175" s="186"/>
      <c r="GP175" s="186"/>
      <c r="GQ175" s="186"/>
      <c r="GR175" s="186"/>
      <c r="GS175" s="186"/>
      <c r="GT175" s="186"/>
      <c r="GU175" s="186"/>
      <c r="GV175" s="186"/>
      <c r="GW175" s="186"/>
      <c r="GX175" s="186"/>
      <c r="GY175" s="186"/>
      <c r="GZ175" s="186"/>
      <c r="HA175" s="186"/>
      <c r="HB175" s="186"/>
      <c r="HC175" s="186"/>
      <c r="HD175" s="186"/>
      <c r="HE175" s="186"/>
      <c r="HF175" s="186"/>
      <c r="HG175" s="186"/>
      <c r="HH175" s="186"/>
      <c r="HI175" s="186"/>
      <c r="HJ175" s="186"/>
      <c r="HK175" s="186"/>
      <c r="HL175" s="186"/>
      <c r="HM175" s="186"/>
      <c r="HN175" s="186"/>
      <c r="HO175" s="186"/>
      <c r="HP175" s="186"/>
      <c r="HQ175" s="186"/>
      <c r="HR175" s="186"/>
      <c r="HS175" s="186"/>
      <c r="HT175" s="186"/>
      <c r="HU175" s="186"/>
      <c r="HV175" s="186"/>
      <c r="HW175" s="186"/>
      <c r="HX175" s="186"/>
      <c r="HY175" s="186"/>
      <c r="HZ175" s="186"/>
      <c r="IA175" s="186"/>
      <c r="IB175" s="186"/>
      <c r="IC175" s="186"/>
      <c r="ID175" s="186"/>
      <c r="IE175" s="186"/>
      <c r="IF175" s="186"/>
      <c r="IG175" s="186"/>
      <c r="IH175" s="186"/>
      <c r="II175" s="186"/>
      <c r="IJ175" s="186"/>
      <c r="IK175" s="186"/>
      <c r="IL175" s="186"/>
      <c r="IM175" s="186"/>
      <c r="IN175" s="186"/>
      <c r="IO175" s="186"/>
      <c r="IP175" s="186"/>
      <c r="IQ175" s="186"/>
    </row>
    <row r="176" spans="1:251" ht="18.95" customHeight="1">
      <c r="A176" s="190"/>
      <c r="B176" s="184"/>
      <c r="C176" s="186"/>
      <c r="D176" s="186"/>
      <c r="J176" s="186"/>
      <c r="K176" s="186"/>
      <c r="L176" s="186"/>
      <c r="M17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86"/>
      <c r="BN176" s="186"/>
      <c r="BO176" s="186"/>
      <c r="BP176" s="186"/>
      <c r="BQ176" s="186"/>
      <c r="BR176" s="186"/>
      <c r="BS176" s="186"/>
      <c r="BT176" s="186"/>
      <c r="BU176" s="186"/>
      <c r="BV176" s="186"/>
      <c r="BW176" s="186"/>
      <c r="BX176" s="186"/>
      <c r="BY176" s="186"/>
      <c r="BZ176" s="186"/>
      <c r="CA176" s="186"/>
      <c r="CB176" s="186"/>
      <c r="CC176" s="186"/>
      <c r="CD176" s="186"/>
      <c r="CE176" s="186"/>
      <c r="CF176" s="186"/>
      <c r="CG176" s="186"/>
      <c r="CH176" s="186"/>
      <c r="CI176" s="186"/>
      <c r="CJ176" s="186"/>
      <c r="CK176" s="186"/>
      <c r="CL176" s="186"/>
      <c r="CM176" s="186"/>
      <c r="CN176" s="186"/>
      <c r="CO176" s="186"/>
      <c r="CP176" s="186"/>
      <c r="CQ176" s="186"/>
      <c r="CR176" s="186"/>
      <c r="CS176" s="186"/>
      <c r="CT176" s="186"/>
      <c r="CU176" s="186"/>
      <c r="CV176" s="186"/>
      <c r="CW176" s="186"/>
      <c r="CX176" s="186"/>
      <c r="CY176" s="186"/>
      <c r="CZ176" s="186"/>
      <c r="DA176" s="186"/>
      <c r="DB176" s="186"/>
      <c r="DC176" s="186"/>
      <c r="DD176" s="186"/>
      <c r="DE176" s="186"/>
      <c r="DF176" s="186"/>
      <c r="DG176" s="186"/>
      <c r="DH176" s="186"/>
      <c r="DI176" s="186"/>
      <c r="DJ176" s="186"/>
      <c r="DK176" s="186"/>
      <c r="DL176" s="186"/>
      <c r="DM176" s="186"/>
      <c r="DN176" s="186"/>
      <c r="DO176" s="186"/>
      <c r="DP176" s="186"/>
      <c r="DQ176" s="186"/>
      <c r="DR176" s="186"/>
      <c r="DS176" s="186"/>
      <c r="DT176" s="186"/>
      <c r="DU176" s="186"/>
      <c r="DV176" s="186"/>
      <c r="DW176" s="186"/>
      <c r="DX176" s="186"/>
      <c r="DY176" s="186"/>
      <c r="DZ176" s="186"/>
      <c r="EA176" s="186"/>
      <c r="EB176" s="186"/>
      <c r="EC176" s="186"/>
      <c r="ED176" s="186"/>
      <c r="EE176" s="186"/>
      <c r="EF176" s="186"/>
      <c r="EG176" s="186"/>
      <c r="EH176" s="186"/>
      <c r="EI176" s="186"/>
      <c r="EJ176" s="186"/>
      <c r="EK176" s="186"/>
      <c r="EL176" s="186"/>
      <c r="EM176" s="186"/>
      <c r="EN176" s="186"/>
      <c r="EO176" s="186"/>
      <c r="EP176" s="186"/>
      <c r="EQ176" s="186"/>
      <c r="ER176" s="186"/>
      <c r="ES176" s="186"/>
      <c r="ET176" s="186"/>
      <c r="EU176" s="186"/>
      <c r="EV176" s="186"/>
      <c r="EW176" s="186"/>
      <c r="EX176" s="186"/>
      <c r="EY176" s="186"/>
      <c r="EZ176" s="186"/>
      <c r="FA176" s="186"/>
      <c r="FB176" s="186"/>
      <c r="FC176" s="186"/>
      <c r="FD176" s="186"/>
      <c r="FE176" s="186"/>
      <c r="FF176" s="186"/>
      <c r="FG176" s="186"/>
      <c r="FH176" s="186"/>
      <c r="FI176" s="186"/>
      <c r="FJ176" s="186"/>
      <c r="FK176" s="186"/>
      <c r="FL176" s="186"/>
      <c r="FM176" s="186"/>
      <c r="FN176" s="186"/>
      <c r="FO176" s="186"/>
      <c r="FP176" s="186"/>
      <c r="FQ176" s="186"/>
      <c r="FR176" s="186"/>
      <c r="FS176" s="186"/>
      <c r="FT176" s="186"/>
      <c r="FU176" s="186"/>
      <c r="FV176" s="186"/>
      <c r="FW176" s="186"/>
      <c r="FX176" s="186"/>
      <c r="FY176" s="186"/>
      <c r="FZ176" s="186"/>
      <c r="GA176" s="186"/>
      <c r="GB176" s="186"/>
      <c r="GC176" s="186"/>
      <c r="GD176" s="186"/>
      <c r="GE176" s="186"/>
      <c r="GF176" s="186"/>
      <c r="GG176" s="186"/>
      <c r="GH176" s="186"/>
      <c r="GI176" s="186"/>
      <c r="GJ176" s="186"/>
      <c r="GK176" s="186"/>
      <c r="GL176" s="186"/>
      <c r="GM176" s="186"/>
      <c r="GN176" s="186"/>
      <c r="GO176" s="186"/>
      <c r="GP176" s="186"/>
      <c r="GQ176" s="186"/>
      <c r="GR176" s="186"/>
      <c r="GS176" s="186"/>
      <c r="GT176" s="186"/>
      <c r="GU176" s="186"/>
      <c r="GV176" s="186"/>
      <c r="GW176" s="186"/>
      <c r="GX176" s="186"/>
      <c r="GY176" s="186"/>
      <c r="GZ176" s="186"/>
      <c r="HA176" s="186"/>
      <c r="HB176" s="186"/>
      <c r="HC176" s="186"/>
      <c r="HD176" s="186"/>
      <c r="HE176" s="186"/>
      <c r="HF176" s="186"/>
      <c r="HG176" s="186"/>
      <c r="HH176" s="186"/>
      <c r="HI176" s="186"/>
      <c r="HJ176" s="186"/>
      <c r="HK176" s="186"/>
      <c r="HL176" s="186"/>
      <c r="HM176" s="186"/>
      <c r="HN176" s="186"/>
      <c r="HO176" s="186"/>
      <c r="HP176" s="186"/>
      <c r="HQ176" s="186"/>
      <c r="HR176" s="186"/>
      <c r="HS176" s="186"/>
      <c r="HT176" s="186"/>
      <c r="HU176" s="186"/>
      <c r="HV176" s="186"/>
      <c r="HW176" s="186"/>
      <c r="HX176" s="186"/>
      <c r="HY176" s="186"/>
      <c r="HZ176" s="186"/>
      <c r="IA176" s="186"/>
      <c r="IB176" s="186"/>
      <c r="IC176" s="186"/>
      <c r="ID176" s="186"/>
      <c r="IE176" s="186"/>
      <c r="IF176" s="186"/>
      <c r="IG176" s="186"/>
      <c r="IH176" s="186"/>
      <c r="II176" s="186"/>
      <c r="IJ176" s="186"/>
      <c r="IK176" s="186"/>
      <c r="IL176" s="186"/>
      <c r="IM176" s="186"/>
      <c r="IN176" s="186"/>
      <c r="IO176" s="186"/>
      <c r="IP176" s="186"/>
      <c r="IQ176" s="186"/>
    </row>
    <row r="177" spans="1:251" ht="18.95" customHeight="1">
      <c r="A177" s="165"/>
      <c r="B177" s="184"/>
      <c r="C177" s="186"/>
      <c r="D177" s="186"/>
      <c r="J177" s="186"/>
      <c r="K177" s="186"/>
      <c r="L177" s="186"/>
      <c r="M177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  <c r="BG177" s="186"/>
      <c r="BH177" s="186"/>
      <c r="BI177" s="186"/>
      <c r="BJ177" s="186"/>
      <c r="BK177" s="186"/>
      <c r="BL177" s="186"/>
      <c r="BM177" s="186"/>
      <c r="BN177" s="186"/>
      <c r="BO177" s="186"/>
      <c r="BP177" s="186"/>
      <c r="BQ177" s="186"/>
      <c r="BR177" s="186"/>
      <c r="BS177" s="186"/>
      <c r="BT177" s="186"/>
      <c r="BU177" s="186"/>
      <c r="BV177" s="186"/>
      <c r="BW177" s="186"/>
      <c r="BX177" s="186"/>
      <c r="BY177" s="186"/>
      <c r="BZ177" s="186"/>
      <c r="CA177" s="186"/>
      <c r="CB177" s="186"/>
      <c r="CC177" s="186"/>
      <c r="CD177" s="186"/>
      <c r="CE177" s="186"/>
      <c r="CF177" s="186"/>
      <c r="CG177" s="186"/>
      <c r="CH177" s="186"/>
      <c r="CI177" s="186"/>
      <c r="CJ177" s="186"/>
      <c r="CK177" s="186"/>
      <c r="CL177" s="186"/>
      <c r="CM177" s="186"/>
      <c r="CN177" s="186"/>
      <c r="CO177" s="186"/>
      <c r="CP177" s="186"/>
      <c r="CQ177" s="186"/>
      <c r="CR177" s="186"/>
      <c r="CS177" s="186"/>
      <c r="CT177" s="186"/>
      <c r="CU177" s="186"/>
      <c r="CV177" s="186"/>
      <c r="CW177" s="186"/>
      <c r="CX177" s="186"/>
      <c r="CY177" s="186"/>
      <c r="CZ177" s="186"/>
      <c r="DA177" s="186"/>
      <c r="DB177" s="186"/>
      <c r="DC177" s="186"/>
      <c r="DD177" s="186"/>
      <c r="DE177" s="186"/>
      <c r="DF177" s="186"/>
      <c r="DG177" s="186"/>
      <c r="DH177" s="186"/>
      <c r="DI177" s="186"/>
      <c r="DJ177" s="186"/>
      <c r="DK177" s="186"/>
      <c r="DL177" s="186"/>
      <c r="DM177" s="186"/>
      <c r="DN177" s="186"/>
      <c r="DO177" s="186"/>
      <c r="DP177" s="186"/>
      <c r="DQ177" s="186"/>
      <c r="DR177" s="186"/>
      <c r="DS177" s="186"/>
      <c r="DT177" s="186"/>
      <c r="DU177" s="186"/>
      <c r="DV177" s="186"/>
      <c r="DW177" s="186"/>
      <c r="DX177" s="186"/>
      <c r="DY177" s="186"/>
      <c r="DZ177" s="186"/>
      <c r="EA177" s="186"/>
      <c r="EB177" s="186"/>
      <c r="EC177" s="186"/>
      <c r="ED177" s="186"/>
      <c r="EE177" s="186"/>
      <c r="EF177" s="186"/>
      <c r="EG177" s="186"/>
      <c r="EH177" s="186"/>
      <c r="EI177" s="186"/>
      <c r="EJ177" s="186"/>
      <c r="EK177" s="186"/>
      <c r="EL177" s="186"/>
      <c r="EM177" s="186"/>
      <c r="EN177" s="186"/>
      <c r="EO177" s="186"/>
      <c r="EP177" s="186"/>
      <c r="EQ177" s="186"/>
      <c r="ER177" s="186"/>
      <c r="ES177" s="186"/>
      <c r="ET177" s="186"/>
      <c r="EU177" s="186"/>
      <c r="EV177" s="186"/>
      <c r="EW177" s="186"/>
      <c r="EX177" s="186"/>
      <c r="EY177" s="186"/>
      <c r="EZ177" s="186"/>
      <c r="FA177" s="186"/>
      <c r="FB177" s="186"/>
      <c r="FC177" s="186"/>
      <c r="FD177" s="186"/>
      <c r="FE177" s="186"/>
      <c r="FF177" s="186"/>
      <c r="FG177" s="186"/>
      <c r="FH177" s="186"/>
      <c r="FI177" s="186"/>
      <c r="FJ177" s="186"/>
      <c r="FK177" s="186"/>
      <c r="FL177" s="186"/>
      <c r="FM177" s="186"/>
      <c r="FN177" s="186"/>
      <c r="FO177" s="186"/>
      <c r="FP177" s="186"/>
      <c r="FQ177" s="186"/>
      <c r="FR177" s="186"/>
      <c r="FS177" s="186"/>
      <c r="FT177" s="186"/>
      <c r="FU177" s="186"/>
      <c r="FV177" s="186"/>
      <c r="FW177" s="186"/>
      <c r="FX177" s="186"/>
      <c r="FY177" s="186"/>
      <c r="FZ177" s="186"/>
      <c r="GA177" s="186"/>
      <c r="GB177" s="186"/>
      <c r="GC177" s="186"/>
      <c r="GD177" s="186"/>
      <c r="GE177" s="186"/>
      <c r="GF177" s="186"/>
      <c r="GG177" s="186"/>
      <c r="GH177" s="186"/>
      <c r="GI177" s="186"/>
      <c r="GJ177" s="186"/>
      <c r="GK177" s="186"/>
      <c r="GL177" s="186"/>
      <c r="GM177" s="186"/>
      <c r="GN177" s="186"/>
      <c r="GO177" s="186"/>
      <c r="GP177" s="186"/>
      <c r="GQ177" s="186"/>
      <c r="GR177" s="186"/>
      <c r="GS177" s="186"/>
      <c r="GT177" s="186"/>
      <c r="GU177" s="186"/>
      <c r="GV177" s="186"/>
      <c r="GW177" s="186"/>
      <c r="GX177" s="186"/>
      <c r="GY177" s="186"/>
      <c r="GZ177" s="186"/>
      <c r="HA177" s="186"/>
      <c r="HB177" s="186"/>
      <c r="HC177" s="186"/>
      <c r="HD177" s="186"/>
      <c r="HE177" s="186"/>
      <c r="HF177" s="186"/>
      <c r="HG177" s="186"/>
      <c r="HH177" s="186"/>
      <c r="HI177" s="186"/>
      <c r="HJ177" s="186"/>
      <c r="HK177" s="186"/>
      <c r="HL177" s="186"/>
      <c r="HM177" s="186"/>
      <c r="HN177" s="186"/>
      <c r="HO177" s="186"/>
      <c r="HP177" s="186"/>
      <c r="HQ177" s="186"/>
      <c r="HR177" s="186"/>
      <c r="HS177" s="186"/>
      <c r="HT177" s="186"/>
      <c r="HU177" s="186"/>
      <c r="HV177" s="186"/>
      <c r="HW177" s="186"/>
      <c r="HX177" s="186"/>
      <c r="HY177" s="186"/>
      <c r="HZ177" s="186"/>
      <c r="IA177" s="186"/>
      <c r="IB177" s="186"/>
      <c r="IC177" s="186"/>
      <c r="ID177" s="186"/>
      <c r="IE177" s="186"/>
      <c r="IF177" s="186"/>
      <c r="IG177" s="186"/>
      <c r="IH177" s="186"/>
      <c r="II177" s="186"/>
      <c r="IJ177" s="186"/>
      <c r="IK177" s="186"/>
      <c r="IL177" s="186"/>
      <c r="IM177" s="186"/>
      <c r="IN177" s="186"/>
      <c r="IO177" s="186"/>
      <c r="IP177" s="186"/>
      <c r="IQ177" s="186"/>
    </row>
    <row r="178" spans="1:251" ht="18.95" customHeight="1">
      <c r="A178" s="165"/>
      <c r="B178" s="184"/>
      <c r="C178" s="186"/>
      <c r="D178" s="186"/>
      <c r="J178" s="186"/>
      <c r="K178" s="186"/>
      <c r="L178" s="186"/>
      <c r="M178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  <c r="BG178" s="186"/>
      <c r="BH178" s="186"/>
      <c r="BI178" s="186"/>
      <c r="BJ178" s="186"/>
      <c r="BK178" s="186"/>
      <c r="BL178" s="186"/>
      <c r="BM178" s="186"/>
      <c r="BN178" s="186"/>
      <c r="BO178" s="186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  <c r="CC178" s="186"/>
      <c r="CD178" s="186"/>
      <c r="CE178" s="186"/>
      <c r="CF178" s="186"/>
      <c r="CG178" s="186"/>
      <c r="CH178" s="186"/>
      <c r="CI178" s="186"/>
      <c r="CJ178" s="186"/>
      <c r="CK178" s="186"/>
      <c r="CL178" s="186"/>
      <c r="CM178" s="186"/>
      <c r="CN178" s="186"/>
      <c r="CO178" s="186"/>
      <c r="CP178" s="186"/>
      <c r="CQ178" s="186"/>
      <c r="CR178" s="186"/>
      <c r="CS178" s="186"/>
      <c r="CT178" s="186"/>
      <c r="CU178" s="186"/>
      <c r="CV178" s="186"/>
      <c r="CW178" s="186"/>
      <c r="CX178" s="186"/>
      <c r="CY178" s="186"/>
      <c r="CZ178" s="186"/>
      <c r="DA178" s="186"/>
      <c r="DB178" s="186"/>
      <c r="DC178" s="186"/>
      <c r="DD178" s="186"/>
      <c r="DE178" s="186"/>
      <c r="DF178" s="186"/>
      <c r="DG178" s="186"/>
      <c r="DH178" s="186"/>
      <c r="DI178" s="186"/>
      <c r="DJ178" s="186"/>
      <c r="DK178" s="186"/>
      <c r="DL178" s="186"/>
      <c r="DM178" s="186"/>
      <c r="DN178" s="186"/>
      <c r="DO178" s="186"/>
      <c r="DP178" s="186"/>
      <c r="DQ178" s="186"/>
      <c r="DR178" s="186"/>
      <c r="DS178" s="186"/>
      <c r="DT178" s="186"/>
      <c r="DU178" s="186"/>
      <c r="DV178" s="186"/>
      <c r="DW178" s="186"/>
      <c r="DX178" s="186"/>
      <c r="DY178" s="186"/>
      <c r="DZ178" s="186"/>
      <c r="EA178" s="186"/>
      <c r="EB178" s="186"/>
      <c r="EC178" s="186"/>
      <c r="ED178" s="186"/>
      <c r="EE178" s="186"/>
      <c r="EF178" s="186"/>
      <c r="EG178" s="186"/>
      <c r="EH178" s="186"/>
      <c r="EI178" s="186"/>
      <c r="EJ178" s="186"/>
      <c r="EK178" s="186"/>
      <c r="EL178" s="186"/>
      <c r="EM178" s="186"/>
      <c r="EN178" s="186"/>
      <c r="EO178" s="186"/>
      <c r="EP178" s="186"/>
      <c r="EQ178" s="186"/>
      <c r="ER178" s="186"/>
      <c r="ES178" s="186"/>
      <c r="ET178" s="186"/>
      <c r="EU178" s="186"/>
      <c r="EV178" s="186"/>
      <c r="EW178" s="186"/>
      <c r="EX178" s="186"/>
      <c r="EY178" s="186"/>
      <c r="EZ178" s="186"/>
      <c r="FA178" s="186"/>
      <c r="FB178" s="186"/>
      <c r="FC178" s="186"/>
      <c r="FD178" s="186"/>
      <c r="FE178" s="186"/>
      <c r="FF178" s="186"/>
      <c r="FG178" s="186"/>
      <c r="FH178" s="186"/>
      <c r="FI178" s="186"/>
      <c r="FJ178" s="186"/>
      <c r="FK178" s="186"/>
      <c r="FL178" s="186"/>
      <c r="FM178" s="186"/>
      <c r="FN178" s="186"/>
      <c r="FO178" s="186"/>
      <c r="FP178" s="186"/>
      <c r="FQ178" s="186"/>
      <c r="FR178" s="186"/>
      <c r="FS178" s="186"/>
      <c r="FT178" s="186"/>
      <c r="FU178" s="186"/>
      <c r="FV178" s="186"/>
      <c r="FW178" s="186"/>
      <c r="FX178" s="186"/>
      <c r="FY178" s="186"/>
      <c r="FZ178" s="186"/>
      <c r="GA178" s="186"/>
      <c r="GB178" s="186"/>
      <c r="GC178" s="186"/>
      <c r="GD178" s="186"/>
      <c r="GE178" s="186"/>
      <c r="GF178" s="186"/>
      <c r="GG178" s="186"/>
      <c r="GH178" s="186"/>
      <c r="GI178" s="186"/>
      <c r="GJ178" s="186"/>
      <c r="GK178" s="186"/>
      <c r="GL178" s="186"/>
      <c r="GM178" s="186"/>
      <c r="GN178" s="186"/>
      <c r="GO178" s="186"/>
      <c r="GP178" s="186"/>
      <c r="GQ178" s="186"/>
      <c r="GR178" s="186"/>
      <c r="GS178" s="186"/>
      <c r="GT178" s="186"/>
      <c r="GU178" s="186"/>
      <c r="GV178" s="186"/>
      <c r="GW178" s="186"/>
      <c r="GX178" s="186"/>
      <c r="GY178" s="186"/>
      <c r="GZ178" s="186"/>
      <c r="HA178" s="186"/>
      <c r="HB178" s="186"/>
      <c r="HC178" s="186"/>
      <c r="HD178" s="186"/>
      <c r="HE178" s="186"/>
      <c r="HF178" s="186"/>
      <c r="HG178" s="186"/>
      <c r="HH178" s="186"/>
      <c r="HI178" s="186"/>
      <c r="HJ178" s="186"/>
      <c r="HK178" s="186"/>
      <c r="HL178" s="186"/>
      <c r="HM178" s="186"/>
      <c r="HN178" s="186"/>
      <c r="HO178" s="186"/>
      <c r="HP178" s="186"/>
      <c r="HQ178" s="186"/>
      <c r="HR178" s="186"/>
      <c r="HS178" s="186"/>
      <c r="HT178" s="186"/>
      <c r="HU178" s="186"/>
      <c r="HV178" s="186"/>
      <c r="HW178" s="186"/>
      <c r="HX178" s="186"/>
      <c r="HY178" s="186"/>
      <c r="HZ178" s="186"/>
      <c r="IA178" s="186"/>
      <c r="IB178" s="186"/>
      <c r="IC178" s="186"/>
      <c r="ID178" s="186"/>
      <c r="IE178" s="186"/>
      <c r="IF178" s="186"/>
      <c r="IG178" s="186"/>
      <c r="IH178" s="186"/>
      <c r="II178" s="186"/>
      <c r="IJ178" s="186"/>
      <c r="IK178" s="186"/>
      <c r="IL178" s="186"/>
      <c r="IM178" s="186"/>
      <c r="IN178" s="186"/>
      <c r="IO178" s="186"/>
      <c r="IP178" s="186"/>
      <c r="IQ178" s="186"/>
    </row>
    <row r="179" spans="1:251" ht="18.95" customHeight="1">
      <c r="A179" s="165"/>
      <c r="B179" s="184"/>
      <c r="C179" s="186"/>
      <c r="D179" s="186"/>
      <c r="J179" s="186"/>
      <c r="K179" s="186"/>
      <c r="L179" s="186"/>
      <c r="M179" s="205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6"/>
      <c r="BD179" s="186"/>
      <c r="BE179" s="186"/>
      <c r="BF179" s="186"/>
      <c r="BG179" s="186"/>
      <c r="BH179" s="186"/>
      <c r="BI179" s="186"/>
      <c r="BJ179" s="186"/>
      <c r="BK179" s="186"/>
      <c r="BL179" s="186"/>
      <c r="BM179" s="186"/>
      <c r="BN179" s="186"/>
      <c r="BO179" s="186"/>
      <c r="BP179" s="186"/>
      <c r="BQ179" s="186"/>
      <c r="BR179" s="186"/>
      <c r="BS179" s="186"/>
      <c r="BT179" s="186"/>
      <c r="BU179" s="186"/>
      <c r="BV179" s="186"/>
      <c r="BW179" s="186"/>
      <c r="BX179" s="186"/>
      <c r="BY179" s="186"/>
      <c r="BZ179" s="186"/>
      <c r="CA179" s="186"/>
      <c r="CB179" s="186"/>
      <c r="CC179" s="186"/>
      <c r="CD179" s="186"/>
      <c r="CE179" s="186"/>
      <c r="CF179" s="186"/>
      <c r="CG179" s="186"/>
      <c r="CH179" s="186"/>
      <c r="CI179" s="186"/>
      <c r="CJ179" s="186"/>
      <c r="CK179" s="186"/>
      <c r="CL179" s="186"/>
      <c r="CM179" s="186"/>
      <c r="CN179" s="186"/>
      <c r="CO179" s="186"/>
      <c r="CP179" s="186"/>
      <c r="CQ179" s="186"/>
      <c r="CR179" s="186"/>
      <c r="CS179" s="186"/>
      <c r="CT179" s="186"/>
      <c r="CU179" s="186"/>
      <c r="CV179" s="186"/>
      <c r="CW179" s="186"/>
      <c r="CX179" s="186"/>
      <c r="CY179" s="186"/>
      <c r="CZ179" s="186"/>
      <c r="DA179" s="186"/>
      <c r="DB179" s="186"/>
      <c r="DC179" s="186"/>
      <c r="DD179" s="186"/>
      <c r="DE179" s="186"/>
      <c r="DF179" s="186"/>
      <c r="DG179" s="186"/>
      <c r="DH179" s="186"/>
      <c r="DI179" s="186"/>
      <c r="DJ179" s="186"/>
      <c r="DK179" s="186"/>
      <c r="DL179" s="186"/>
      <c r="DM179" s="186"/>
      <c r="DN179" s="186"/>
      <c r="DO179" s="186"/>
      <c r="DP179" s="186"/>
      <c r="DQ179" s="186"/>
      <c r="DR179" s="186"/>
      <c r="DS179" s="186"/>
      <c r="DT179" s="186"/>
      <c r="DU179" s="186"/>
      <c r="DV179" s="186"/>
      <c r="DW179" s="186"/>
      <c r="DX179" s="186"/>
      <c r="DY179" s="186"/>
      <c r="DZ179" s="186"/>
      <c r="EA179" s="186"/>
      <c r="EB179" s="186"/>
      <c r="EC179" s="186"/>
      <c r="ED179" s="186"/>
      <c r="EE179" s="186"/>
      <c r="EF179" s="186"/>
      <c r="EG179" s="186"/>
      <c r="EH179" s="186"/>
      <c r="EI179" s="186"/>
      <c r="EJ179" s="186"/>
      <c r="EK179" s="186"/>
      <c r="EL179" s="186"/>
      <c r="EM179" s="186"/>
      <c r="EN179" s="186"/>
      <c r="EO179" s="186"/>
      <c r="EP179" s="186"/>
      <c r="EQ179" s="186"/>
      <c r="ER179" s="186"/>
      <c r="ES179" s="186"/>
      <c r="ET179" s="186"/>
      <c r="EU179" s="186"/>
      <c r="EV179" s="186"/>
      <c r="EW179" s="186"/>
      <c r="EX179" s="186"/>
      <c r="EY179" s="186"/>
      <c r="EZ179" s="186"/>
      <c r="FA179" s="186"/>
      <c r="FB179" s="186"/>
      <c r="FC179" s="186"/>
      <c r="FD179" s="186"/>
      <c r="FE179" s="186"/>
      <c r="FF179" s="186"/>
      <c r="FG179" s="186"/>
      <c r="FH179" s="186"/>
      <c r="FI179" s="186"/>
      <c r="FJ179" s="186"/>
      <c r="FK179" s="186"/>
      <c r="FL179" s="186"/>
      <c r="FM179" s="186"/>
      <c r="FN179" s="186"/>
      <c r="FO179" s="186"/>
      <c r="FP179" s="186"/>
      <c r="FQ179" s="186"/>
      <c r="FR179" s="186"/>
      <c r="FS179" s="186"/>
      <c r="FT179" s="186"/>
      <c r="FU179" s="186"/>
      <c r="FV179" s="186"/>
      <c r="FW179" s="186"/>
      <c r="FX179" s="186"/>
      <c r="FY179" s="186"/>
      <c r="FZ179" s="186"/>
      <c r="GA179" s="186"/>
      <c r="GB179" s="186"/>
      <c r="GC179" s="186"/>
      <c r="GD179" s="186"/>
      <c r="GE179" s="186"/>
      <c r="GF179" s="186"/>
      <c r="GG179" s="186"/>
      <c r="GH179" s="186"/>
      <c r="GI179" s="186"/>
      <c r="GJ179" s="186"/>
      <c r="GK179" s="186"/>
      <c r="GL179" s="186"/>
      <c r="GM179" s="186"/>
      <c r="GN179" s="186"/>
      <c r="GO179" s="186"/>
      <c r="GP179" s="186"/>
      <c r="GQ179" s="186"/>
      <c r="GR179" s="186"/>
      <c r="GS179" s="186"/>
      <c r="GT179" s="186"/>
      <c r="GU179" s="186"/>
      <c r="GV179" s="186"/>
      <c r="GW179" s="186"/>
      <c r="GX179" s="186"/>
      <c r="GY179" s="186"/>
      <c r="GZ179" s="186"/>
      <c r="HA179" s="186"/>
      <c r="HB179" s="186"/>
      <c r="HC179" s="186"/>
      <c r="HD179" s="186"/>
      <c r="HE179" s="186"/>
      <c r="HF179" s="186"/>
      <c r="HG179" s="186"/>
      <c r="HH179" s="186"/>
      <c r="HI179" s="186"/>
      <c r="HJ179" s="186"/>
      <c r="HK179" s="186"/>
      <c r="HL179" s="186"/>
      <c r="HM179" s="186"/>
      <c r="HN179" s="186"/>
      <c r="HO179" s="186"/>
      <c r="HP179" s="186"/>
      <c r="HQ179" s="186"/>
      <c r="HR179" s="186"/>
      <c r="HS179" s="186"/>
      <c r="HT179" s="186"/>
      <c r="HU179" s="186"/>
      <c r="HV179" s="186"/>
      <c r="HW179" s="186"/>
      <c r="HX179" s="186"/>
      <c r="HY179" s="186"/>
      <c r="HZ179" s="186"/>
      <c r="IA179" s="186"/>
      <c r="IB179" s="186"/>
      <c r="IC179" s="186"/>
      <c r="ID179" s="186"/>
      <c r="IE179" s="186"/>
      <c r="IF179" s="186"/>
      <c r="IG179" s="186"/>
      <c r="IH179" s="186"/>
      <c r="II179" s="186"/>
      <c r="IJ179" s="186"/>
      <c r="IK179" s="186"/>
      <c r="IL179" s="186"/>
      <c r="IM179" s="186"/>
      <c r="IN179" s="186"/>
      <c r="IO179" s="186"/>
      <c r="IP179" s="186"/>
      <c r="IQ179" s="186"/>
    </row>
    <row r="180" spans="1:251" ht="18.95" customHeight="1">
      <c r="A180" s="165"/>
      <c r="B180" s="184"/>
      <c r="C180" s="186"/>
      <c r="D180" s="186"/>
      <c r="J180" s="186"/>
      <c r="K180" s="186"/>
      <c r="L180" s="186"/>
      <c r="M180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  <c r="BD180" s="186"/>
      <c r="BE180" s="186"/>
      <c r="BF180" s="186"/>
      <c r="BG180" s="186"/>
      <c r="BH180" s="186"/>
      <c r="BI180" s="186"/>
      <c r="BJ180" s="186"/>
      <c r="BK180" s="186"/>
      <c r="BL180" s="186"/>
      <c r="BM180" s="186"/>
      <c r="BN180" s="186"/>
      <c r="BO180" s="186"/>
      <c r="BP180" s="186"/>
      <c r="BQ180" s="186"/>
      <c r="BR180" s="186"/>
      <c r="BS180" s="186"/>
      <c r="BT180" s="186"/>
      <c r="BU180" s="186"/>
      <c r="BV180" s="186"/>
      <c r="BW180" s="186"/>
      <c r="BX180" s="186"/>
      <c r="BY180" s="186"/>
      <c r="BZ180" s="186"/>
      <c r="CA180" s="186"/>
      <c r="CB180" s="186"/>
      <c r="CC180" s="186"/>
      <c r="CD180" s="186"/>
      <c r="CE180" s="186"/>
      <c r="CF180" s="186"/>
      <c r="CG180" s="186"/>
      <c r="CH180" s="186"/>
      <c r="CI180" s="186"/>
      <c r="CJ180" s="186"/>
      <c r="CK180" s="186"/>
      <c r="CL180" s="186"/>
      <c r="CM180" s="186"/>
      <c r="CN180" s="186"/>
      <c r="CO180" s="186"/>
      <c r="CP180" s="186"/>
      <c r="CQ180" s="186"/>
      <c r="CR180" s="186"/>
      <c r="CS180" s="186"/>
      <c r="CT180" s="186"/>
      <c r="CU180" s="186"/>
      <c r="CV180" s="186"/>
      <c r="CW180" s="186"/>
      <c r="CX180" s="186"/>
      <c r="CY180" s="186"/>
      <c r="CZ180" s="186"/>
      <c r="DA180" s="186"/>
      <c r="DB180" s="186"/>
      <c r="DC180" s="186"/>
      <c r="DD180" s="186"/>
      <c r="DE180" s="186"/>
      <c r="DF180" s="186"/>
      <c r="DG180" s="186"/>
      <c r="DH180" s="186"/>
      <c r="DI180" s="186"/>
      <c r="DJ180" s="186"/>
      <c r="DK180" s="186"/>
      <c r="DL180" s="186"/>
      <c r="DM180" s="186"/>
      <c r="DN180" s="186"/>
      <c r="DO180" s="186"/>
      <c r="DP180" s="186"/>
      <c r="DQ180" s="186"/>
      <c r="DR180" s="186"/>
      <c r="DS180" s="186"/>
      <c r="DT180" s="186"/>
      <c r="DU180" s="186"/>
      <c r="DV180" s="186"/>
      <c r="DW180" s="186"/>
      <c r="DX180" s="186"/>
      <c r="DY180" s="186"/>
      <c r="DZ180" s="186"/>
      <c r="EA180" s="186"/>
      <c r="EB180" s="186"/>
      <c r="EC180" s="186"/>
      <c r="ED180" s="186"/>
      <c r="EE180" s="186"/>
      <c r="EF180" s="186"/>
      <c r="EG180" s="186"/>
      <c r="EH180" s="186"/>
      <c r="EI180" s="186"/>
      <c r="EJ180" s="186"/>
      <c r="EK180" s="186"/>
      <c r="EL180" s="186"/>
      <c r="EM180" s="186"/>
      <c r="EN180" s="186"/>
      <c r="EO180" s="186"/>
      <c r="EP180" s="186"/>
      <c r="EQ180" s="186"/>
      <c r="ER180" s="186"/>
      <c r="ES180" s="186"/>
      <c r="ET180" s="186"/>
      <c r="EU180" s="186"/>
      <c r="EV180" s="186"/>
      <c r="EW180" s="186"/>
      <c r="EX180" s="186"/>
      <c r="EY180" s="186"/>
      <c r="EZ180" s="186"/>
      <c r="FA180" s="186"/>
      <c r="FB180" s="186"/>
      <c r="FC180" s="186"/>
      <c r="FD180" s="186"/>
      <c r="FE180" s="186"/>
      <c r="FF180" s="186"/>
      <c r="FG180" s="186"/>
      <c r="FH180" s="186"/>
      <c r="FI180" s="186"/>
      <c r="FJ180" s="186"/>
      <c r="FK180" s="186"/>
      <c r="FL180" s="186"/>
      <c r="FM180" s="186"/>
      <c r="FN180" s="186"/>
      <c r="FO180" s="186"/>
      <c r="FP180" s="186"/>
      <c r="FQ180" s="186"/>
      <c r="FR180" s="186"/>
      <c r="FS180" s="186"/>
      <c r="FT180" s="186"/>
      <c r="FU180" s="186"/>
      <c r="FV180" s="186"/>
      <c r="FW180" s="186"/>
      <c r="FX180" s="186"/>
      <c r="FY180" s="186"/>
      <c r="FZ180" s="186"/>
      <c r="GA180" s="186"/>
      <c r="GB180" s="186"/>
      <c r="GC180" s="186"/>
      <c r="GD180" s="186"/>
      <c r="GE180" s="186"/>
      <c r="GF180" s="186"/>
      <c r="GG180" s="186"/>
      <c r="GH180" s="186"/>
      <c r="GI180" s="186"/>
      <c r="GJ180" s="186"/>
      <c r="GK180" s="186"/>
      <c r="GL180" s="186"/>
      <c r="GM180" s="186"/>
      <c r="GN180" s="186"/>
      <c r="GO180" s="186"/>
      <c r="GP180" s="186"/>
      <c r="GQ180" s="186"/>
      <c r="GR180" s="186"/>
      <c r="GS180" s="186"/>
      <c r="GT180" s="186"/>
      <c r="GU180" s="186"/>
      <c r="GV180" s="186"/>
      <c r="GW180" s="186"/>
      <c r="GX180" s="186"/>
      <c r="GY180" s="186"/>
      <c r="GZ180" s="186"/>
      <c r="HA180" s="186"/>
      <c r="HB180" s="186"/>
      <c r="HC180" s="186"/>
      <c r="HD180" s="186"/>
      <c r="HE180" s="186"/>
      <c r="HF180" s="186"/>
      <c r="HG180" s="186"/>
      <c r="HH180" s="186"/>
      <c r="HI180" s="186"/>
      <c r="HJ180" s="186"/>
      <c r="HK180" s="186"/>
      <c r="HL180" s="186"/>
      <c r="HM180" s="186"/>
      <c r="HN180" s="186"/>
      <c r="HO180" s="186"/>
      <c r="HP180" s="186"/>
      <c r="HQ180" s="186"/>
      <c r="HR180" s="186"/>
      <c r="HS180" s="186"/>
      <c r="HT180" s="186"/>
      <c r="HU180" s="186"/>
      <c r="HV180" s="186"/>
      <c r="HW180" s="186"/>
      <c r="HX180" s="186"/>
      <c r="HY180" s="186"/>
      <c r="HZ180" s="186"/>
      <c r="IA180" s="186"/>
      <c r="IB180" s="186"/>
      <c r="IC180" s="186"/>
      <c r="ID180" s="186"/>
      <c r="IE180" s="186"/>
      <c r="IF180" s="186"/>
      <c r="IG180" s="186"/>
      <c r="IH180" s="186"/>
      <c r="II180" s="186"/>
      <c r="IJ180" s="186"/>
      <c r="IK180" s="186"/>
      <c r="IL180" s="186"/>
      <c r="IM180" s="186"/>
      <c r="IN180" s="186"/>
      <c r="IO180" s="186"/>
      <c r="IP180" s="186"/>
      <c r="IQ180" s="186"/>
    </row>
    <row r="181" spans="1:251" ht="18.95" customHeight="1">
      <c r="A181" s="165"/>
      <c r="B181" s="184"/>
      <c r="C181" s="186"/>
      <c r="D181" s="186"/>
      <c r="J181" s="186"/>
      <c r="K181" s="186"/>
      <c r="L181" s="186"/>
      <c r="M181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6"/>
      <c r="BD181" s="186"/>
      <c r="BE181" s="186"/>
      <c r="BF181" s="186"/>
      <c r="BG181" s="186"/>
      <c r="BH181" s="186"/>
      <c r="BI181" s="186"/>
      <c r="BJ181" s="186"/>
      <c r="BK181" s="186"/>
      <c r="BL181" s="186"/>
      <c r="BM181" s="186"/>
      <c r="BN181" s="186"/>
      <c r="BO181" s="186"/>
      <c r="BP181" s="186"/>
      <c r="BQ181" s="186"/>
      <c r="BR181" s="186"/>
      <c r="BS181" s="186"/>
      <c r="BT181" s="186"/>
      <c r="BU181" s="186"/>
      <c r="BV181" s="186"/>
      <c r="BW181" s="186"/>
      <c r="BX181" s="186"/>
      <c r="BY181" s="186"/>
      <c r="BZ181" s="186"/>
      <c r="CA181" s="186"/>
      <c r="CB181" s="186"/>
      <c r="CC181" s="186"/>
      <c r="CD181" s="186"/>
      <c r="CE181" s="186"/>
      <c r="CF181" s="186"/>
      <c r="CG181" s="186"/>
      <c r="CH181" s="186"/>
      <c r="CI181" s="186"/>
      <c r="CJ181" s="186"/>
      <c r="CK181" s="186"/>
      <c r="CL181" s="186"/>
      <c r="CM181" s="186"/>
      <c r="CN181" s="186"/>
      <c r="CO181" s="186"/>
      <c r="CP181" s="186"/>
      <c r="CQ181" s="186"/>
      <c r="CR181" s="186"/>
      <c r="CS181" s="186"/>
      <c r="CT181" s="186"/>
      <c r="CU181" s="186"/>
      <c r="CV181" s="186"/>
      <c r="CW181" s="186"/>
      <c r="CX181" s="186"/>
      <c r="CY181" s="186"/>
      <c r="CZ181" s="186"/>
      <c r="DA181" s="186"/>
      <c r="DB181" s="186"/>
      <c r="DC181" s="186"/>
      <c r="DD181" s="186"/>
      <c r="DE181" s="186"/>
      <c r="DF181" s="186"/>
      <c r="DG181" s="186"/>
      <c r="DH181" s="186"/>
      <c r="DI181" s="186"/>
      <c r="DJ181" s="186"/>
      <c r="DK181" s="186"/>
      <c r="DL181" s="186"/>
      <c r="DM181" s="186"/>
      <c r="DN181" s="186"/>
      <c r="DO181" s="186"/>
      <c r="DP181" s="186"/>
      <c r="DQ181" s="186"/>
      <c r="DR181" s="186"/>
      <c r="DS181" s="186"/>
      <c r="DT181" s="186"/>
      <c r="DU181" s="186"/>
      <c r="DV181" s="186"/>
      <c r="DW181" s="186"/>
      <c r="DX181" s="186"/>
      <c r="DY181" s="186"/>
      <c r="DZ181" s="186"/>
      <c r="EA181" s="186"/>
      <c r="EB181" s="186"/>
      <c r="EC181" s="186"/>
      <c r="ED181" s="186"/>
      <c r="EE181" s="186"/>
      <c r="EF181" s="186"/>
      <c r="EG181" s="186"/>
      <c r="EH181" s="186"/>
      <c r="EI181" s="186"/>
      <c r="EJ181" s="186"/>
      <c r="EK181" s="186"/>
      <c r="EL181" s="186"/>
      <c r="EM181" s="186"/>
      <c r="EN181" s="186"/>
      <c r="EO181" s="186"/>
      <c r="EP181" s="186"/>
      <c r="EQ181" s="186"/>
      <c r="ER181" s="186"/>
      <c r="ES181" s="186"/>
      <c r="ET181" s="186"/>
      <c r="EU181" s="186"/>
      <c r="EV181" s="186"/>
      <c r="EW181" s="186"/>
      <c r="EX181" s="186"/>
      <c r="EY181" s="186"/>
      <c r="EZ181" s="186"/>
      <c r="FA181" s="186"/>
      <c r="FB181" s="186"/>
      <c r="FC181" s="186"/>
      <c r="FD181" s="186"/>
      <c r="FE181" s="186"/>
      <c r="FF181" s="186"/>
      <c r="FG181" s="186"/>
      <c r="FH181" s="186"/>
      <c r="FI181" s="186"/>
      <c r="FJ181" s="186"/>
      <c r="FK181" s="186"/>
      <c r="FL181" s="186"/>
      <c r="FM181" s="186"/>
      <c r="FN181" s="186"/>
      <c r="FO181" s="186"/>
      <c r="FP181" s="186"/>
      <c r="FQ181" s="186"/>
      <c r="FR181" s="186"/>
      <c r="FS181" s="186"/>
      <c r="FT181" s="186"/>
      <c r="FU181" s="186"/>
      <c r="FV181" s="186"/>
      <c r="FW181" s="186"/>
      <c r="FX181" s="186"/>
      <c r="FY181" s="186"/>
      <c r="FZ181" s="186"/>
      <c r="GA181" s="186"/>
      <c r="GB181" s="186"/>
      <c r="GC181" s="186"/>
      <c r="GD181" s="186"/>
      <c r="GE181" s="186"/>
      <c r="GF181" s="186"/>
      <c r="GG181" s="186"/>
      <c r="GH181" s="186"/>
      <c r="GI181" s="186"/>
      <c r="GJ181" s="186"/>
      <c r="GK181" s="186"/>
      <c r="GL181" s="186"/>
      <c r="GM181" s="186"/>
      <c r="GN181" s="186"/>
      <c r="GO181" s="186"/>
      <c r="GP181" s="186"/>
      <c r="GQ181" s="186"/>
      <c r="GR181" s="186"/>
      <c r="GS181" s="186"/>
      <c r="GT181" s="186"/>
      <c r="GU181" s="186"/>
      <c r="GV181" s="186"/>
      <c r="GW181" s="186"/>
      <c r="GX181" s="186"/>
      <c r="GY181" s="186"/>
      <c r="GZ181" s="186"/>
      <c r="HA181" s="186"/>
      <c r="HB181" s="186"/>
      <c r="HC181" s="186"/>
      <c r="HD181" s="186"/>
      <c r="HE181" s="186"/>
      <c r="HF181" s="186"/>
      <c r="HG181" s="186"/>
      <c r="HH181" s="186"/>
      <c r="HI181" s="186"/>
      <c r="HJ181" s="186"/>
      <c r="HK181" s="186"/>
      <c r="HL181" s="186"/>
      <c r="HM181" s="186"/>
      <c r="HN181" s="186"/>
      <c r="HO181" s="186"/>
      <c r="HP181" s="186"/>
      <c r="HQ181" s="186"/>
      <c r="HR181" s="186"/>
      <c r="HS181" s="186"/>
      <c r="HT181" s="186"/>
      <c r="HU181" s="186"/>
      <c r="HV181" s="186"/>
      <c r="HW181" s="186"/>
      <c r="HX181" s="186"/>
      <c r="HY181" s="186"/>
      <c r="HZ181" s="186"/>
      <c r="IA181" s="186"/>
      <c r="IB181" s="186"/>
      <c r="IC181" s="186"/>
      <c r="ID181" s="186"/>
      <c r="IE181" s="186"/>
      <c r="IF181" s="186"/>
      <c r="IG181" s="186"/>
      <c r="IH181" s="186"/>
      <c r="II181" s="186"/>
      <c r="IJ181" s="186"/>
      <c r="IK181" s="186"/>
      <c r="IL181" s="186"/>
      <c r="IM181" s="186"/>
      <c r="IN181" s="186"/>
      <c r="IO181" s="186"/>
      <c r="IP181" s="186"/>
      <c r="IQ181" s="186"/>
    </row>
    <row r="182" spans="1:251" ht="18.95" customHeight="1">
      <c r="A182" s="165"/>
      <c r="B182" s="184"/>
      <c r="C182" s="186"/>
      <c r="D182" s="186"/>
      <c r="J182" s="186"/>
      <c r="K182" s="186"/>
      <c r="L182" s="186"/>
      <c r="M182" s="205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6"/>
      <c r="AW182" s="186"/>
      <c r="AX182" s="186"/>
      <c r="AY182" s="186"/>
      <c r="AZ182" s="186"/>
      <c r="BA182" s="186"/>
      <c r="BB182" s="186"/>
      <c r="BC182" s="186"/>
      <c r="BD182" s="186"/>
      <c r="BE182" s="186"/>
      <c r="BF182" s="186"/>
      <c r="BG182" s="186"/>
      <c r="BH182" s="186"/>
      <c r="BI182" s="186"/>
      <c r="BJ182" s="186"/>
      <c r="BK182" s="186"/>
      <c r="BL182" s="186"/>
      <c r="BM182" s="186"/>
      <c r="BN182" s="186"/>
      <c r="BO182" s="186"/>
      <c r="BP182" s="186"/>
      <c r="BQ182" s="186"/>
      <c r="BR182" s="186"/>
      <c r="BS182" s="186"/>
      <c r="BT182" s="186"/>
      <c r="BU182" s="186"/>
      <c r="BV182" s="186"/>
      <c r="BW182" s="186"/>
      <c r="BX182" s="186"/>
      <c r="BY182" s="186"/>
      <c r="BZ182" s="186"/>
      <c r="CA182" s="186"/>
      <c r="CB182" s="186"/>
      <c r="CC182" s="186"/>
      <c r="CD182" s="186"/>
      <c r="CE182" s="186"/>
      <c r="CF182" s="186"/>
      <c r="CG182" s="186"/>
      <c r="CH182" s="186"/>
      <c r="CI182" s="186"/>
      <c r="CJ182" s="186"/>
      <c r="CK182" s="186"/>
      <c r="CL182" s="186"/>
      <c r="CM182" s="186"/>
      <c r="CN182" s="186"/>
      <c r="CO182" s="186"/>
      <c r="CP182" s="186"/>
      <c r="CQ182" s="186"/>
      <c r="CR182" s="186"/>
      <c r="CS182" s="186"/>
      <c r="CT182" s="186"/>
      <c r="CU182" s="186"/>
      <c r="CV182" s="186"/>
      <c r="CW182" s="186"/>
      <c r="CX182" s="186"/>
      <c r="CY182" s="186"/>
      <c r="CZ182" s="186"/>
      <c r="DA182" s="186"/>
      <c r="DB182" s="186"/>
      <c r="DC182" s="186"/>
      <c r="DD182" s="186"/>
      <c r="DE182" s="186"/>
      <c r="DF182" s="186"/>
      <c r="DG182" s="186"/>
      <c r="DH182" s="186"/>
      <c r="DI182" s="186"/>
      <c r="DJ182" s="186"/>
      <c r="DK182" s="186"/>
      <c r="DL182" s="186"/>
      <c r="DM182" s="186"/>
      <c r="DN182" s="186"/>
      <c r="DO182" s="186"/>
      <c r="DP182" s="186"/>
      <c r="DQ182" s="186"/>
      <c r="DR182" s="186"/>
      <c r="DS182" s="186"/>
      <c r="DT182" s="186"/>
      <c r="DU182" s="186"/>
      <c r="DV182" s="186"/>
      <c r="DW182" s="186"/>
      <c r="DX182" s="186"/>
      <c r="DY182" s="186"/>
      <c r="DZ182" s="186"/>
      <c r="EA182" s="186"/>
      <c r="EB182" s="186"/>
      <c r="EC182" s="186"/>
      <c r="ED182" s="186"/>
      <c r="EE182" s="186"/>
      <c r="EF182" s="186"/>
      <c r="EG182" s="186"/>
      <c r="EH182" s="186"/>
      <c r="EI182" s="186"/>
      <c r="EJ182" s="186"/>
      <c r="EK182" s="186"/>
      <c r="EL182" s="186"/>
      <c r="EM182" s="186"/>
      <c r="EN182" s="186"/>
      <c r="EO182" s="186"/>
      <c r="EP182" s="186"/>
      <c r="EQ182" s="186"/>
      <c r="ER182" s="186"/>
      <c r="ES182" s="186"/>
      <c r="ET182" s="186"/>
      <c r="EU182" s="186"/>
      <c r="EV182" s="186"/>
      <c r="EW182" s="186"/>
      <c r="EX182" s="186"/>
      <c r="EY182" s="186"/>
      <c r="EZ182" s="186"/>
      <c r="FA182" s="186"/>
      <c r="FB182" s="186"/>
      <c r="FC182" s="186"/>
      <c r="FD182" s="186"/>
      <c r="FE182" s="186"/>
      <c r="FF182" s="186"/>
      <c r="FG182" s="186"/>
      <c r="FH182" s="186"/>
      <c r="FI182" s="186"/>
      <c r="FJ182" s="186"/>
      <c r="FK182" s="186"/>
      <c r="FL182" s="186"/>
      <c r="FM182" s="186"/>
      <c r="FN182" s="186"/>
      <c r="FO182" s="186"/>
      <c r="FP182" s="186"/>
      <c r="FQ182" s="186"/>
      <c r="FR182" s="186"/>
      <c r="FS182" s="186"/>
      <c r="FT182" s="186"/>
      <c r="FU182" s="186"/>
      <c r="FV182" s="186"/>
      <c r="FW182" s="186"/>
      <c r="FX182" s="186"/>
      <c r="FY182" s="186"/>
      <c r="FZ182" s="186"/>
      <c r="GA182" s="186"/>
      <c r="GB182" s="186"/>
      <c r="GC182" s="186"/>
      <c r="GD182" s="186"/>
      <c r="GE182" s="186"/>
      <c r="GF182" s="186"/>
      <c r="GG182" s="186"/>
      <c r="GH182" s="186"/>
      <c r="GI182" s="186"/>
      <c r="GJ182" s="186"/>
      <c r="GK182" s="186"/>
      <c r="GL182" s="186"/>
      <c r="GM182" s="186"/>
      <c r="GN182" s="186"/>
      <c r="GO182" s="186"/>
      <c r="GP182" s="186"/>
      <c r="GQ182" s="186"/>
      <c r="GR182" s="186"/>
      <c r="GS182" s="186"/>
      <c r="GT182" s="186"/>
      <c r="GU182" s="186"/>
      <c r="GV182" s="186"/>
      <c r="GW182" s="186"/>
      <c r="GX182" s="186"/>
      <c r="GY182" s="186"/>
      <c r="GZ182" s="186"/>
      <c r="HA182" s="186"/>
      <c r="HB182" s="186"/>
      <c r="HC182" s="186"/>
      <c r="HD182" s="186"/>
      <c r="HE182" s="186"/>
      <c r="HF182" s="186"/>
      <c r="HG182" s="186"/>
      <c r="HH182" s="186"/>
      <c r="HI182" s="186"/>
      <c r="HJ182" s="186"/>
      <c r="HK182" s="186"/>
      <c r="HL182" s="186"/>
      <c r="HM182" s="186"/>
      <c r="HN182" s="186"/>
      <c r="HO182" s="186"/>
      <c r="HP182" s="186"/>
      <c r="HQ182" s="186"/>
      <c r="HR182" s="186"/>
      <c r="HS182" s="186"/>
      <c r="HT182" s="186"/>
      <c r="HU182" s="186"/>
      <c r="HV182" s="186"/>
      <c r="HW182" s="186"/>
      <c r="HX182" s="186"/>
      <c r="HY182" s="186"/>
      <c r="HZ182" s="186"/>
      <c r="IA182" s="186"/>
      <c r="IB182" s="186"/>
      <c r="IC182" s="186"/>
      <c r="ID182" s="186"/>
      <c r="IE182" s="186"/>
      <c r="IF182" s="186"/>
      <c r="IG182" s="186"/>
      <c r="IH182" s="186"/>
      <c r="II182" s="186"/>
      <c r="IJ182" s="186"/>
      <c r="IK182" s="186"/>
      <c r="IL182" s="186"/>
      <c r="IM182" s="186"/>
      <c r="IN182" s="186"/>
      <c r="IO182" s="186"/>
      <c r="IP182" s="186"/>
      <c r="IQ182" s="186"/>
    </row>
    <row r="183" spans="1:251" ht="18.95" customHeight="1">
      <c r="A183" s="165"/>
      <c r="B183" s="184"/>
      <c r="C183" s="186"/>
      <c r="D183" s="186"/>
      <c r="J183" s="186"/>
      <c r="K183" s="186"/>
      <c r="L183" s="186"/>
      <c r="M183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6"/>
      <c r="BC183" s="186"/>
      <c r="BD183" s="186"/>
      <c r="BE183" s="186"/>
      <c r="BF183" s="186"/>
      <c r="BG183" s="186"/>
      <c r="BH183" s="186"/>
      <c r="BI183" s="186"/>
      <c r="BJ183" s="186"/>
      <c r="BK183" s="186"/>
      <c r="BL183" s="186"/>
      <c r="BM183" s="186"/>
      <c r="BN183" s="186"/>
      <c r="BO183" s="186"/>
      <c r="BP183" s="186"/>
      <c r="BQ183" s="186"/>
      <c r="BR183" s="186"/>
      <c r="BS183" s="186"/>
      <c r="BT183" s="186"/>
      <c r="BU183" s="186"/>
      <c r="BV183" s="186"/>
      <c r="BW183" s="186"/>
      <c r="BX183" s="186"/>
      <c r="BY183" s="186"/>
      <c r="BZ183" s="186"/>
      <c r="CA183" s="186"/>
      <c r="CB183" s="186"/>
      <c r="CC183" s="186"/>
      <c r="CD183" s="186"/>
      <c r="CE183" s="186"/>
      <c r="CF183" s="186"/>
      <c r="CG183" s="186"/>
      <c r="CH183" s="186"/>
      <c r="CI183" s="186"/>
      <c r="CJ183" s="186"/>
      <c r="CK183" s="186"/>
      <c r="CL183" s="186"/>
      <c r="CM183" s="186"/>
      <c r="CN183" s="186"/>
      <c r="CO183" s="186"/>
      <c r="CP183" s="186"/>
      <c r="CQ183" s="186"/>
      <c r="CR183" s="186"/>
      <c r="CS183" s="186"/>
      <c r="CT183" s="186"/>
      <c r="CU183" s="186"/>
      <c r="CV183" s="186"/>
      <c r="CW183" s="186"/>
      <c r="CX183" s="186"/>
      <c r="CY183" s="186"/>
      <c r="CZ183" s="186"/>
      <c r="DA183" s="186"/>
      <c r="DB183" s="186"/>
      <c r="DC183" s="186"/>
      <c r="DD183" s="186"/>
      <c r="DE183" s="186"/>
      <c r="DF183" s="186"/>
      <c r="DG183" s="186"/>
      <c r="DH183" s="186"/>
      <c r="DI183" s="186"/>
      <c r="DJ183" s="186"/>
      <c r="DK183" s="186"/>
      <c r="DL183" s="186"/>
      <c r="DM183" s="186"/>
      <c r="DN183" s="186"/>
      <c r="DO183" s="186"/>
      <c r="DP183" s="186"/>
      <c r="DQ183" s="186"/>
      <c r="DR183" s="186"/>
      <c r="DS183" s="186"/>
      <c r="DT183" s="186"/>
      <c r="DU183" s="186"/>
      <c r="DV183" s="186"/>
      <c r="DW183" s="186"/>
      <c r="DX183" s="186"/>
      <c r="DY183" s="186"/>
      <c r="DZ183" s="186"/>
      <c r="EA183" s="186"/>
      <c r="EB183" s="186"/>
      <c r="EC183" s="186"/>
      <c r="ED183" s="186"/>
      <c r="EE183" s="186"/>
      <c r="EF183" s="186"/>
      <c r="EG183" s="186"/>
      <c r="EH183" s="186"/>
      <c r="EI183" s="186"/>
      <c r="EJ183" s="186"/>
      <c r="EK183" s="186"/>
      <c r="EL183" s="186"/>
      <c r="EM183" s="186"/>
      <c r="EN183" s="186"/>
      <c r="EO183" s="186"/>
      <c r="EP183" s="186"/>
      <c r="EQ183" s="186"/>
      <c r="ER183" s="186"/>
      <c r="ES183" s="186"/>
      <c r="ET183" s="186"/>
      <c r="EU183" s="186"/>
      <c r="EV183" s="186"/>
      <c r="EW183" s="186"/>
      <c r="EX183" s="186"/>
      <c r="EY183" s="186"/>
      <c r="EZ183" s="186"/>
      <c r="FA183" s="186"/>
      <c r="FB183" s="186"/>
      <c r="FC183" s="186"/>
      <c r="FD183" s="186"/>
      <c r="FE183" s="186"/>
      <c r="FF183" s="186"/>
      <c r="FG183" s="186"/>
      <c r="FH183" s="186"/>
      <c r="FI183" s="186"/>
      <c r="FJ183" s="186"/>
      <c r="FK183" s="186"/>
      <c r="FL183" s="186"/>
      <c r="FM183" s="186"/>
      <c r="FN183" s="186"/>
      <c r="FO183" s="186"/>
      <c r="FP183" s="186"/>
      <c r="FQ183" s="186"/>
      <c r="FR183" s="186"/>
      <c r="FS183" s="186"/>
      <c r="FT183" s="186"/>
      <c r="FU183" s="186"/>
      <c r="FV183" s="186"/>
      <c r="FW183" s="186"/>
      <c r="FX183" s="186"/>
      <c r="FY183" s="186"/>
      <c r="FZ183" s="186"/>
      <c r="GA183" s="186"/>
      <c r="GB183" s="186"/>
      <c r="GC183" s="186"/>
      <c r="GD183" s="186"/>
      <c r="GE183" s="186"/>
      <c r="GF183" s="186"/>
      <c r="GG183" s="186"/>
      <c r="GH183" s="186"/>
      <c r="GI183" s="186"/>
      <c r="GJ183" s="186"/>
      <c r="GK183" s="186"/>
      <c r="GL183" s="186"/>
      <c r="GM183" s="186"/>
      <c r="GN183" s="186"/>
      <c r="GO183" s="186"/>
      <c r="GP183" s="186"/>
      <c r="GQ183" s="186"/>
      <c r="GR183" s="186"/>
      <c r="GS183" s="186"/>
      <c r="GT183" s="186"/>
      <c r="GU183" s="186"/>
      <c r="GV183" s="186"/>
      <c r="GW183" s="186"/>
      <c r="GX183" s="186"/>
      <c r="GY183" s="186"/>
      <c r="GZ183" s="186"/>
      <c r="HA183" s="186"/>
      <c r="HB183" s="186"/>
      <c r="HC183" s="186"/>
      <c r="HD183" s="186"/>
      <c r="HE183" s="186"/>
      <c r="HF183" s="186"/>
      <c r="HG183" s="186"/>
      <c r="HH183" s="186"/>
      <c r="HI183" s="186"/>
      <c r="HJ183" s="186"/>
      <c r="HK183" s="186"/>
      <c r="HL183" s="186"/>
      <c r="HM183" s="186"/>
      <c r="HN183" s="186"/>
      <c r="HO183" s="186"/>
      <c r="HP183" s="186"/>
      <c r="HQ183" s="186"/>
      <c r="HR183" s="186"/>
      <c r="HS183" s="186"/>
      <c r="HT183" s="186"/>
      <c r="HU183" s="186"/>
      <c r="HV183" s="186"/>
      <c r="HW183" s="186"/>
      <c r="HX183" s="186"/>
      <c r="HY183" s="186"/>
      <c r="HZ183" s="186"/>
      <c r="IA183" s="186"/>
      <c r="IB183" s="186"/>
      <c r="IC183" s="186"/>
      <c r="ID183" s="186"/>
      <c r="IE183" s="186"/>
      <c r="IF183" s="186"/>
      <c r="IG183" s="186"/>
      <c r="IH183" s="186"/>
      <c r="II183" s="186"/>
      <c r="IJ183" s="186"/>
      <c r="IK183" s="186"/>
      <c r="IL183" s="186"/>
      <c r="IM183" s="186"/>
      <c r="IN183" s="186"/>
      <c r="IO183" s="186"/>
      <c r="IP183" s="186"/>
      <c r="IQ183" s="186"/>
    </row>
    <row r="184" spans="1:251" ht="18.95" customHeight="1">
      <c r="A184" s="165"/>
      <c r="B184" s="184"/>
      <c r="C184" s="186"/>
      <c r="D184" s="186"/>
      <c r="J184" s="186"/>
      <c r="K184" s="186"/>
      <c r="L184" s="186"/>
      <c r="M184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186"/>
      <c r="BC184" s="186"/>
      <c r="BD184" s="186"/>
      <c r="BE184" s="186"/>
      <c r="BF184" s="186"/>
      <c r="BG184" s="186"/>
      <c r="BH184" s="186"/>
      <c r="BI184" s="186"/>
      <c r="BJ184" s="186"/>
      <c r="BK184" s="186"/>
      <c r="BL184" s="186"/>
      <c r="BM184" s="186"/>
      <c r="BN184" s="186"/>
      <c r="BO184" s="186"/>
      <c r="BP184" s="186"/>
      <c r="BQ184" s="186"/>
      <c r="BR184" s="186"/>
      <c r="BS184" s="186"/>
      <c r="BT184" s="186"/>
      <c r="BU184" s="186"/>
      <c r="BV184" s="186"/>
      <c r="BW184" s="186"/>
      <c r="BX184" s="186"/>
      <c r="BY184" s="186"/>
      <c r="BZ184" s="186"/>
      <c r="CA184" s="186"/>
      <c r="CB184" s="186"/>
      <c r="CC184" s="186"/>
      <c r="CD184" s="186"/>
      <c r="CE184" s="186"/>
      <c r="CF184" s="186"/>
      <c r="CG184" s="186"/>
      <c r="CH184" s="186"/>
      <c r="CI184" s="186"/>
      <c r="CJ184" s="186"/>
      <c r="CK184" s="186"/>
      <c r="CL184" s="186"/>
      <c r="CM184" s="186"/>
      <c r="CN184" s="186"/>
      <c r="CO184" s="186"/>
      <c r="CP184" s="186"/>
      <c r="CQ184" s="186"/>
      <c r="CR184" s="186"/>
      <c r="CS184" s="186"/>
      <c r="CT184" s="186"/>
      <c r="CU184" s="186"/>
      <c r="CV184" s="186"/>
      <c r="CW184" s="186"/>
      <c r="CX184" s="186"/>
      <c r="CY184" s="186"/>
      <c r="CZ184" s="186"/>
      <c r="DA184" s="186"/>
      <c r="DB184" s="186"/>
      <c r="DC184" s="186"/>
      <c r="DD184" s="186"/>
      <c r="DE184" s="186"/>
      <c r="DF184" s="186"/>
      <c r="DG184" s="186"/>
      <c r="DH184" s="186"/>
      <c r="DI184" s="186"/>
      <c r="DJ184" s="186"/>
      <c r="DK184" s="186"/>
      <c r="DL184" s="186"/>
      <c r="DM184" s="186"/>
      <c r="DN184" s="186"/>
      <c r="DO184" s="186"/>
      <c r="DP184" s="186"/>
      <c r="DQ184" s="186"/>
      <c r="DR184" s="186"/>
      <c r="DS184" s="186"/>
      <c r="DT184" s="186"/>
      <c r="DU184" s="186"/>
      <c r="DV184" s="186"/>
      <c r="DW184" s="186"/>
      <c r="DX184" s="186"/>
      <c r="DY184" s="186"/>
      <c r="DZ184" s="186"/>
      <c r="EA184" s="186"/>
      <c r="EB184" s="186"/>
      <c r="EC184" s="186"/>
      <c r="ED184" s="186"/>
      <c r="EE184" s="186"/>
      <c r="EF184" s="186"/>
      <c r="EG184" s="186"/>
      <c r="EH184" s="186"/>
      <c r="EI184" s="186"/>
      <c r="EJ184" s="186"/>
      <c r="EK184" s="186"/>
      <c r="EL184" s="186"/>
      <c r="EM184" s="186"/>
      <c r="EN184" s="186"/>
      <c r="EO184" s="186"/>
      <c r="EP184" s="186"/>
      <c r="EQ184" s="186"/>
      <c r="ER184" s="186"/>
      <c r="ES184" s="186"/>
      <c r="ET184" s="186"/>
      <c r="EU184" s="186"/>
      <c r="EV184" s="186"/>
      <c r="EW184" s="186"/>
      <c r="EX184" s="186"/>
      <c r="EY184" s="186"/>
      <c r="EZ184" s="186"/>
      <c r="FA184" s="186"/>
      <c r="FB184" s="186"/>
      <c r="FC184" s="186"/>
      <c r="FD184" s="186"/>
      <c r="FE184" s="186"/>
      <c r="FF184" s="186"/>
      <c r="FG184" s="186"/>
      <c r="FH184" s="186"/>
      <c r="FI184" s="186"/>
      <c r="FJ184" s="186"/>
      <c r="FK184" s="186"/>
      <c r="FL184" s="186"/>
      <c r="FM184" s="186"/>
      <c r="FN184" s="186"/>
      <c r="FO184" s="186"/>
      <c r="FP184" s="186"/>
      <c r="FQ184" s="186"/>
      <c r="FR184" s="186"/>
      <c r="FS184" s="186"/>
      <c r="FT184" s="186"/>
      <c r="FU184" s="186"/>
      <c r="FV184" s="186"/>
      <c r="FW184" s="186"/>
      <c r="FX184" s="186"/>
      <c r="FY184" s="186"/>
      <c r="FZ184" s="186"/>
      <c r="GA184" s="186"/>
      <c r="GB184" s="186"/>
      <c r="GC184" s="186"/>
      <c r="GD184" s="186"/>
      <c r="GE184" s="186"/>
      <c r="GF184" s="186"/>
      <c r="GG184" s="186"/>
      <c r="GH184" s="186"/>
      <c r="GI184" s="186"/>
      <c r="GJ184" s="186"/>
      <c r="GK184" s="186"/>
      <c r="GL184" s="186"/>
      <c r="GM184" s="186"/>
      <c r="GN184" s="186"/>
      <c r="GO184" s="186"/>
      <c r="GP184" s="186"/>
      <c r="GQ184" s="186"/>
      <c r="GR184" s="186"/>
      <c r="GS184" s="186"/>
      <c r="GT184" s="186"/>
      <c r="GU184" s="186"/>
      <c r="GV184" s="186"/>
      <c r="GW184" s="186"/>
      <c r="GX184" s="186"/>
      <c r="GY184" s="186"/>
      <c r="GZ184" s="186"/>
      <c r="HA184" s="186"/>
      <c r="HB184" s="186"/>
      <c r="HC184" s="186"/>
      <c r="HD184" s="186"/>
      <c r="HE184" s="186"/>
      <c r="HF184" s="186"/>
      <c r="HG184" s="186"/>
      <c r="HH184" s="186"/>
      <c r="HI184" s="186"/>
      <c r="HJ184" s="186"/>
      <c r="HK184" s="186"/>
      <c r="HL184" s="186"/>
      <c r="HM184" s="186"/>
      <c r="HN184" s="186"/>
      <c r="HO184" s="186"/>
      <c r="HP184" s="186"/>
      <c r="HQ184" s="186"/>
      <c r="HR184" s="186"/>
      <c r="HS184" s="186"/>
      <c r="HT184" s="186"/>
      <c r="HU184" s="186"/>
      <c r="HV184" s="186"/>
      <c r="HW184" s="186"/>
      <c r="HX184" s="186"/>
      <c r="HY184" s="186"/>
      <c r="HZ184" s="186"/>
      <c r="IA184" s="186"/>
      <c r="IB184" s="186"/>
      <c r="IC184" s="186"/>
      <c r="ID184" s="186"/>
      <c r="IE184" s="186"/>
      <c r="IF184" s="186"/>
      <c r="IG184" s="186"/>
      <c r="IH184" s="186"/>
      <c r="II184" s="186"/>
      <c r="IJ184" s="186"/>
      <c r="IK184" s="186"/>
      <c r="IL184" s="186"/>
      <c r="IM184" s="186"/>
      <c r="IN184" s="186"/>
      <c r="IO184" s="186"/>
      <c r="IP184" s="186"/>
      <c r="IQ184" s="186"/>
    </row>
    <row r="185" spans="1:251" ht="18.95" customHeight="1">
      <c r="A185" s="165"/>
      <c r="B185" s="184"/>
      <c r="C185" s="186"/>
      <c r="D185" s="186"/>
      <c r="J185" s="186"/>
      <c r="K185" s="186"/>
      <c r="L185" s="186"/>
      <c r="M185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186"/>
      <c r="BE185" s="186"/>
      <c r="BF185" s="186"/>
      <c r="BG185" s="186"/>
      <c r="BH185" s="186"/>
      <c r="BI185" s="186"/>
      <c r="BJ185" s="186"/>
      <c r="BK185" s="186"/>
      <c r="BL185" s="186"/>
      <c r="BM185" s="186"/>
      <c r="BN185" s="186"/>
      <c r="BO185" s="186"/>
      <c r="BP185" s="186"/>
      <c r="BQ185" s="186"/>
      <c r="BR185" s="186"/>
      <c r="BS185" s="186"/>
      <c r="BT185" s="186"/>
      <c r="BU185" s="186"/>
      <c r="BV185" s="186"/>
      <c r="BW185" s="186"/>
      <c r="BX185" s="186"/>
      <c r="BY185" s="186"/>
      <c r="BZ185" s="186"/>
      <c r="CA185" s="186"/>
      <c r="CB185" s="186"/>
      <c r="CC185" s="186"/>
      <c r="CD185" s="186"/>
      <c r="CE185" s="186"/>
      <c r="CF185" s="186"/>
      <c r="CG185" s="186"/>
      <c r="CH185" s="186"/>
      <c r="CI185" s="186"/>
      <c r="CJ185" s="186"/>
      <c r="CK185" s="186"/>
      <c r="CL185" s="186"/>
      <c r="CM185" s="186"/>
      <c r="CN185" s="186"/>
      <c r="CO185" s="186"/>
      <c r="CP185" s="186"/>
      <c r="CQ185" s="186"/>
      <c r="CR185" s="186"/>
      <c r="CS185" s="186"/>
      <c r="CT185" s="186"/>
      <c r="CU185" s="186"/>
      <c r="CV185" s="186"/>
      <c r="CW185" s="186"/>
      <c r="CX185" s="186"/>
      <c r="CY185" s="186"/>
      <c r="CZ185" s="186"/>
      <c r="DA185" s="186"/>
      <c r="DB185" s="186"/>
      <c r="DC185" s="186"/>
      <c r="DD185" s="186"/>
      <c r="DE185" s="186"/>
      <c r="DF185" s="186"/>
      <c r="DG185" s="186"/>
      <c r="DH185" s="186"/>
      <c r="DI185" s="186"/>
      <c r="DJ185" s="186"/>
      <c r="DK185" s="186"/>
      <c r="DL185" s="186"/>
      <c r="DM185" s="186"/>
      <c r="DN185" s="186"/>
      <c r="DO185" s="186"/>
      <c r="DP185" s="186"/>
      <c r="DQ185" s="186"/>
      <c r="DR185" s="186"/>
      <c r="DS185" s="186"/>
      <c r="DT185" s="186"/>
      <c r="DU185" s="186"/>
      <c r="DV185" s="186"/>
      <c r="DW185" s="186"/>
      <c r="DX185" s="186"/>
      <c r="DY185" s="186"/>
      <c r="DZ185" s="186"/>
      <c r="EA185" s="186"/>
      <c r="EB185" s="186"/>
      <c r="EC185" s="186"/>
      <c r="ED185" s="186"/>
      <c r="EE185" s="186"/>
      <c r="EF185" s="186"/>
      <c r="EG185" s="186"/>
      <c r="EH185" s="186"/>
      <c r="EI185" s="186"/>
      <c r="EJ185" s="186"/>
      <c r="EK185" s="186"/>
      <c r="EL185" s="186"/>
      <c r="EM185" s="186"/>
      <c r="EN185" s="186"/>
      <c r="EO185" s="186"/>
      <c r="EP185" s="186"/>
      <c r="EQ185" s="186"/>
      <c r="ER185" s="186"/>
      <c r="ES185" s="186"/>
      <c r="ET185" s="186"/>
      <c r="EU185" s="186"/>
      <c r="EV185" s="186"/>
      <c r="EW185" s="186"/>
      <c r="EX185" s="186"/>
      <c r="EY185" s="186"/>
      <c r="EZ185" s="186"/>
      <c r="FA185" s="186"/>
      <c r="FB185" s="186"/>
      <c r="FC185" s="186"/>
      <c r="FD185" s="186"/>
      <c r="FE185" s="186"/>
      <c r="FF185" s="186"/>
      <c r="FG185" s="186"/>
      <c r="FH185" s="186"/>
      <c r="FI185" s="186"/>
      <c r="FJ185" s="186"/>
      <c r="FK185" s="186"/>
      <c r="FL185" s="186"/>
      <c r="FM185" s="186"/>
      <c r="FN185" s="186"/>
      <c r="FO185" s="186"/>
      <c r="FP185" s="186"/>
      <c r="FQ185" s="186"/>
      <c r="FR185" s="186"/>
      <c r="FS185" s="186"/>
      <c r="FT185" s="186"/>
      <c r="FU185" s="186"/>
      <c r="FV185" s="186"/>
      <c r="FW185" s="186"/>
      <c r="FX185" s="186"/>
      <c r="FY185" s="186"/>
      <c r="FZ185" s="186"/>
      <c r="GA185" s="186"/>
      <c r="GB185" s="186"/>
      <c r="GC185" s="186"/>
      <c r="GD185" s="186"/>
      <c r="GE185" s="186"/>
      <c r="GF185" s="186"/>
      <c r="GG185" s="186"/>
      <c r="GH185" s="186"/>
      <c r="GI185" s="186"/>
      <c r="GJ185" s="186"/>
      <c r="GK185" s="186"/>
      <c r="GL185" s="186"/>
      <c r="GM185" s="186"/>
      <c r="GN185" s="186"/>
      <c r="GO185" s="186"/>
      <c r="GP185" s="186"/>
      <c r="GQ185" s="186"/>
      <c r="GR185" s="186"/>
      <c r="GS185" s="186"/>
      <c r="GT185" s="186"/>
      <c r="GU185" s="186"/>
      <c r="GV185" s="186"/>
      <c r="GW185" s="186"/>
      <c r="GX185" s="186"/>
      <c r="GY185" s="186"/>
      <c r="GZ185" s="186"/>
      <c r="HA185" s="186"/>
      <c r="HB185" s="186"/>
      <c r="HC185" s="186"/>
      <c r="HD185" s="186"/>
      <c r="HE185" s="186"/>
      <c r="HF185" s="186"/>
      <c r="HG185" s="186"/>
      <c r="HH185" s="186"/>
      <c r="HI185" s="186"/>
      <c r="HJ185" s="186"/>
      <c r="HK185" s="186"/>
      <c r="HL185" s="186"/>
      <c r="HM185" s="186"/>
      <c r="HN185" s="186"/>
      <c r="HO185" s="186"/>
      <c r="HP185" s="186"/>
      <c r="HQ185" s="186"/>
      <c r="HR185" s="186"/>
      <c r="HS185" s="186"/>
      <c r="HT185" s="186"/>
      <c r="HU185" s="186"/>
      <c r="HV185" s="186"/>
      <c r="HW185" s="186"/>
      <c r="HX185" s="186"/>
      <c r="HY185" s="186"/>
      <c r="HZ185" s="186"/>
      <c r="IA185" s="186"/>
      <c r="IB185" s="186"/>
      <c r="IC185" s="186"/>
      <c r="ID185" s="186"/>
      <c r="IE185" s="186"/>
      <c r="IF185" s="186"/>
      <c r="IG185" s="186"/>
      <c r="IH185" s="186"/>
      <c r="II185" s="186"/>
      <c r="IJ185" s="186"/>
      <c r="IK185" s="186"/>
      <c r="IL185" s="186"/>
      <c r="IM185" s="186"/>
      <c r="IN185" s="186"/>
      <c r="IO185" s="186"/>
      <c r="IP185" s="186"/>
      <c r="IQ185" s="186"/>
    </row>
    <row r="186" spans="1:251" ht="18.95" customHeight="1">
      <c r="A186" s="165"/>
      <c r="B186" s="184"/>
      <c r="C186" s="186"/>
      <c r="D186" s="186"/>
      <c r="J186" s="186"/>
      <c r="K186" s="186"/>
      <c r="L186" s="186"/>
      <c r="M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/>
      <c r="BG186" s="186"/>
      <c r="BH186" s="186"/>
      <c r="BI186" s="186"/>
      <c r="BJ186" s="186"/>
      <c r="BK186" s="186"/>
      <c r="BL186" s="186"/>
      <c r="BM186" s="186"/>
      <c r="BN186" s="186"/>
      <c r="BO186" s="186"/>
      <c r="BP186" s="186"/>
      <c r="BQ186" s="186"/>
      <c r="BR186" s="186"/>
      <c r="BS186" s="186"/>
      <c r="BT186" s="186"/>
      <c r="BU186" s="186"/>
      <c r="BV186" s="186"/>
      <c r="BW186" s="186"/>
      <c r="BX186" s="186"/>
      <c r="BY186" s="186"/>
      <c r="BZ186" s="186"/>
      <c r="CA186" s="186"/>
      <c r="CB186" s="186"/>
      <c r="CC186" s="186"/>
      <c r="CD186" s="186"/>
      <c r="CE186" s="186"/>
      <c r="CF186" s="186"/>
      <c r="CG186" s="186"/>
      <c r="CH186" s="186"/>
      <c r="CI186" s="186"/>
      <c r="CJ186" s="186"/>
      <c r="CK186" s="186"/>
      <c r="CL186" s="186"/>
      <c r="CM186" s="186"/>
      <c r="CN186" s="186"/>
      <c r="CO186" s="186"/>
      <c r="CP186" s="186"/>
      <c r="CQ186" s="186"/>
      <c r="CR186" s="186"/>
      <c r="CS186" s="186"/>
      <c r="CT186" s="186"/>
      <c r="CU186" s="186"/>
      <c r="CV186" s="186"/>
      <c r="CW186" s="186"/>
      <c r="CX186" s="186"/>
      <c r="CY186" s="186"/>
      <c r="CZ186" s="186"/>
      <c r="DA186" s="186"/>
      <c r="DB186" s="186"/>
      <c r="DC186" s="186"/>
      <c r="DD186" s="186"/>
      <c r="DE186" s="186"/>
      <c r="DF186" s="186"/>
      <c r="DG186" s="186"/>
      <c r="DH186" s="186"/>
      <c r="DI186" s="186"/>
      <c r="DJ186" s="186"/>
      <c r="DK186" s="186"/>
      <c r="DL186" s="186"/>
      <c r="DM186" s="186"/>
      <c r="DN186" s="186"/>
      <c r="DO186" s="186"/>
      <c r="DP186" s="186"/>
      <c r="DQ186" s="186"/>
      <c r="DR186" s="186"/>
      <c r="DS186" s="186"/>
      <c r="DT186" s="186"/>
      <c r="DU186" s="186"/>
      <c r="DV186" s="186"/>
      <c r="DW186" s="186"/>
      <c r="DX186" s="186"/>
      <c r="DY186" s="186"/>
      <c r="DZ186" s="186"/>
      <c r="EA186" s="186"/>
      <c r="EB186" s="186"/>
      <c r="EC186" s="186"/>
      <c r="ED186" s="186"/>
      <c r="EE186" s="186"/>
      <c r="EF186" s="186"/>
      <c r="EG186" s="186"/>
      <c r="EH186" s="186"/>
      <c r="EI186" s="186"/>
      <c r="EJ186" s="186"/>
      <c r="EK186" s="186"/>
      <c r="EL186" s="186"/>
      <c r="EM186" s="186"/>
      <c r="EN186" s="186"/>
      <c r="EO186" s="186"/>
      <c r="EP186" s="186"/>
      <c r="EQ186" s="186"/>
      <c r="ER186" s="186"/>
      <c r="ES186" s="186"/>
      <c r="ET186" s="186"/>
      <c r="EU186" s="186"/>
      <c r="EV186" s="186"/>
      <c r="EW186" s="186"/>
      <c r="EX186" s="186"/>
      <c r="EY186" s="186"/>
      <c r="EZ186" s="186"/>
      <c r="FA186" s="186"/>
      <c r="FB186" s="186"/>
      <c r="FC186" s="186"/>
      <c r="FD186" s="186"/>
      <c r="FE186" s="186"/>
      <c r="FF186" s="186"/>
      <c r="FG186" s="186"/>
      <c r="FH186" s="186"/>
      <c r="FI186" s="186"/>
      <c r="FJ186" s="186"/>
      <c r="FK186" s="186"/>
      <c r="FL186" s="186"/>
      <c r="FM186" s="186"/>
      <c r="FN186" s="186"/>
      <c r="FO186" s="186"/>
      <c r="FP186" s="186"/>
      <c r="FQ186" s="186"/>
      <c r="FR186" s="186"/>
      <c r="FS186" s="186"/>
      <c r="FT186" s="186"/>
      <c r="FU186" s="186"/>
      <c r="FV186" s="186"/>
      <c r="FW186" s="186"/>
      <c r="FX186" s="186"/>
      <c r="FY186" s="186"/>
      <c r="FZ186" s="186"/>
      <c r="GA186" s="186"/>
      <c r="GB186" s="186"/>
      <c r="GC186" s="186"/>
      <c r="GD186" s="186"/>
      <c r="GE186" s="186"/>
      <c r="GF186" s="186"/>
      <c r="GG186" s="186"/>
      <c r="GH186" s="186"/>
      <c r="GI186" s="186"/>
      <c r="GJ186" s="186"/>
      <c r="GK186" s="186"/>
      <c r="GL186" s="186"/>
      <c r="GM186" s="186"/>
      <c r="GN186" s="186"/>
      <c r="GO186" s="186"/>
      <c r="GP186" s="186"/>
      <c r="GQ186" s="186"/>
      <c r="GR186" s="186"/>
      <c r="GS186" s="186"/>
      <c r="GT186" s="186"/>
      <c r="GU186" s="186"/>
      <c r="GV186" s="186"/>
      <c r="GW186" s="186"/>
      <c r="GX186" s="186"/>
      <c r="GY186" s="186"/>
      <c r="GZ186" s="186"/>
      <c r="HA186" s="186"/>
      <c r="HB186" s="186"/>
      <c r="HC186" s="186"/>
      <c r="HD186" s="186"/>
      <c r="HE186" s="186"/>
      <c r="HF186" s="186"/>
      <c r="HG186" s="186"/>
      <c r="HH186" s="186"/>
      <c r="HI186" s="186"/>
      <c r="HJ186" s="186"/>
      <c r="HK186" s="186"/>
      <c r="HL186" s="186"/>
      <c r="HM186" s="186"/>
      <c r="HN186" s="186"/>
      <c r="HO186" s="186"/>
      <c r="HP186" s="186"/>
      <c r="HQ186" s="186"/>
      <c r="HR186" s="186"/>
      <c r="HS186" s="186"/>
      <c r="HT186" s="186"/>
      <c r="HU186" s="186"/>
      <c r="HV186" s="186"/>
      <c r="HW186" s="186"/>
      <c r="HX186" s="186"/>
      <c r="HY186" s="186"/>
      <c r="HZ186" s="186"/>
      <c r="IA186" s="186"/>
      <c r="IB186" s="186"/>
      <c r="IC186" s="186"/>
      <c r="ID186" s="186"/>
      <c r="IE186" s="186"/>
      <c r="IF186" s="186"/>
      <c r="IG186" s="186"/>
      <c r="IH186" s="186"/>
      <c r="II186" s="186"/>
      <c r="IJ186" s="186"/>
      <c r="IK186" s="186"/>
      <c r="IL186" s="186"/>
      <c r="IM186" s="186"/>
      <c r="IN186" s="186"/>
      <c r="IO186" s="186"/>
      <c r="IP186" s="186"/>
      <c r="IQ186" s="186"/>
    </row>
    <row r="187" spans="1:251" ht="18.95" customHeight="1">
      <c r="A187" s="165"/>
      <c r="B187" s="184"/>
      <c r="C187" s="186"/>
      <c r="D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86"/>
      <c r="BM187" s="186"/>
      <c r="BN187" s="186"/>
      <c r="BO187" s="186"/>
      <c r="BP187" s="186"/>
      <c r="BQ187" s="186"/>
      <c r="BR187" s="186"/>
      <c r="BS187" s="186"/>
      <c r="BT187" s="186"/>
      <c r="BU187" s="186"/>
      <c r="BV187" s="186"/>
      <c r="BW187" s="186"/>
      <c r="BX187" s="186"/>
      <c r="BY187" s="186"/>
      <c r="BZ187" s="186"/>
      <c r="CA187" s="186"/>
      <c r="CB187" s="186"/>
      <c r="CC187" s="186"/>
      <c r="CD187" s="186"/>
      <c r="CE187" s="186"/>
      <c r="CF187" s="186"/>
      <c r="CG187" s="186"/>
      <c r="CH187" s="186"/>
      <c r="CI187" s="186"/>
      <c r="CJ187" s="186"/>
      <c r="CK187" s="186"/>
      <c r="CL187" s="186"/>
      <c r="CM187" s="186"/>
      <c r="CN187" s="186"/>
      <c r="CO187" s="186"/>
      <c r="CP187" s="186"/>
      <c r="CQ187" s="186"/>
      <c r="CR187" s="186"/>
      <c r="CS187" s="186"/>
      <c r="CT187" s="186"/>
      <c r="CU187" s="186"/>
      <c r="CV187" s="186"/>
      <c r="CW187" s="186"/>
      <c r="CX187" s="186"/>
      <c r="CY187" s="186"/>
      <c r="CZ187" s="186"/>
      <c r="DA187" s="186"/>
      <c r="DB187" s="186"/>
      <c r="DC187" s="186"/>
      <c r="DD187" s="186"/>
      <c r="DE187" s="186"/>
      <c r="DF187" s="186"/>
      <c r="DG187" s="186"/>
      <c r="DH187" s="186"/>
      <c r="DI187" s="186"/>
      <c r="DJ187" s="186"/>
      <c r="DK187" s="186"/>
      <c r="DL187" s="186"/>
      <c r="DM187" s="186"/>
      <c r="DN187" s="186"/>
      <c r="DO187" s="186"/>
      <c r="DP187" s="186"/>
      <c r="DQ187" s="186"/>
      <c r="DR187" s="186"/>
      <c r="DS187" s="186"/>
      <c r="DT187" s="186"/>
      <c r="DU187" s="186"/>
      <c r="DV187" s="186"/>
      <c r="DW187" s="186"/>
      <c r="DX187" s="186"/>
      <c r="DY187" s="186"/>
      <c r="DZ187" s="186"/>
      <c r="EA187" s="186"/>
      <c r="EB187" s="186"/>
      <c r="EC187" s="186"/>
      <c r="ED187" s="186"/>
      <c r="EE187" s="186"/>
      <c r="EF187" s="186"/>
      <c r="EG187" s="186"/>
      <c r="EH187" s="186"/>
      <c r="EI187" s="186"/>
      <c r="EJ187" s="186"/>
      <c r="EK187" s="186"/>
      <c r="EL187" s="186"/>
      <c r="EM187" s="186"/>
      <c r="EN187" s="186"/>
      <c r="EO187" s="186"/>
      <c r="EP187" s="186"/>
      <c r="EQ187" s="186"/>
      <c r="ER187" s="186"/>
      <c r="ES187" s="186"/>
      <c r="ET187" s="186"/>
      <c r="EU187" s="186"/>
      <c r="EV187" s="186"/>
      <c r="EW187" s="186"/>
      <c r="EX187" s="186"/>
      <c r="EY187" s="186"/>
      <c r="EZ187" s="186"/>
      <c r="FA187" s="186"/>
      <c r="FB187" s="186"/>
      <c r="FC187" s="186"/>
      <c r="FD187" s="186"/>
      <c r="FE187" s="186"/>
      <c r="FF187" s="186"/>
      <c r="FG187" s="186"/>
      <c r="FH187" s="186"/>
      <c r="FI187" s="186"/>
      <c r="FJ187" s="186"/>
      <c r="FK187" s="186"/>
      <c r="FL187" s="186"/>
      <c r="FM187" s="186"/>
      <c r="FN187" s="186"/>
      <c r="FO187" s="186"/>
      <c r="FP187" s="186"/>
      <c r="FQ187" s="186"/>
      <c r="FR187" s="186"/>
      <c r="FS187" s="186"/>
      <c r="FT187" s="186"/>
      <c r="FU187" s="186"/>
      <c r="FV187" s="186"/>
      <c r="FW187" s="186"/>
      <c r="FX187" s="186"/>
      <c r="FY187" s="186"/>
      <c r="FZ187" s="186"/>
      <c r="GA187" s="186"/>
      <c r="GB187" s="186"/>
      <c r="GC187" s="186"/>
      <c r="GD187" s="186"/>
      <c r="GE187" s="186"/>
      <c r="GF187" s="186"/>
      <c r="GG187" s="186"/>
      <c r="GH187" s="186"/>
      <c r="GI187" s="186"/>
      <c r="GJ187" s="186"/>
      <c r="GK187" s="186"/>
      <c r="GL187" s="186"/>
      <c r="GM187" s="186"/>
      <c r="GN187" s="186"/>
      <c r="GO187" s="186"/>
      <c r="GP187" s="186"/>
      <c r="GQ187" s="186"/>
      <c r="GR187" s="186"/>
      <c r="GS187" s="186"/>
      <c r="GT187" s="186"/>
      <c r="GU187" s="186"/>
      <c r="GV187" s="186"/>
      <c r="GW187" s="186"/>
      <c r="GX187" s="186"/>
      <c r="GY187" s="186"/>
      <c r="GZ187" s="186"/>
      <c r="HA187" s="186"/>
      <c r="HB187" s="186"/>
      <c r="HC187" s="186"/>
      <c r="HD187" s="186"/>
      <c r="HE187" s="186"/>
      <c r="HF187" s="186"/>
      <c r="HG187" s="186"/>
      <c r="HH187" s="186"/>
      <c r="HI187" s="186"/>
      <c r="HJ187" s="186"/>
      <c r="HK187" s="186"/>
      <c r="HL187" s="186"/>
      <c r="HM187" s="186"/>
      <c r="HN187" s="186"/>
      <c r="HO187" s="186"/>
      <c r="HP187" s="186"/>
      <c r="HQ187" s="186"/>
      <c r="HR187" s="186"/>
      <c r="HS187" s="186"/>
      <c r="HT187" s="186"/>
      <c r="HU187" s="186"/>
      <c r="HV187" s="186"/>
      <c r="HW187" s="186"/>
      <c r="HX187" s="186"/>
      <c r="HY187" s="186"/>
      <c r="HZ187" s="186"/>
      <c r="IA187" s="186"/>
      <c r="IB187" s="186"/>
      <c r="IC187" s="186"/>
      <c r="ID187" s="186"/>
      <c r="IE187" s="186"/>
      <c r="IF187" s="186"/>
      <c r="IG187" s="186"/>
      <c r="IH187" s="186"/>
      <c r="II187" s="186"/>
      <c r="IJ187" s="186"/>
      <c r="IK187" s="186"/>
      <c r="IL187" s="186"/>
      <c r="IM187" s="186"/>
      <c r="IN187" s="186"/>
      <c r="IO187" s="186"/>
      <c r="IP187" s="186"/>
      <c r="IQ187" s="186"/>
    </row>
    <row r="188" spans="1:251" ht="18.95" customHeight="1">
      <c r="A188" s="165"/>
      <c r="B188" s="184"/>
      <c r="C188" s="186"/>
      <c r="D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6"/>
      <c r="BN188" s="186"/>
      <c r="BO188" s="186"/>
      <c r="BP188" s="186"/>
      <c r="BQ188" s="186"/>
      <c r="BR188" s="186"/>
      <c r="BS188" s="186"/>
      <c r="BT188" s="186"/>
      <c r="BU188" s="186"/>
      <c r="BV188" s="186"/>
      <c r="BW188" s="186"/>
      <c r="BX188" s="186"/>
      <c r="BY188" s="186"/>
      <c r="BZ188" s="186"/>
      <c r="CA188" s="186"/>
      <c r="CB188" s="186"/>
      <c r="CC188" s="186"/>
      <c r="CD188" s="186"/>
      <c r="CE188" s="186"/>
      <c r="CF188" s="186"/>
      <c r="CG188" s="186"/>
      <c r="CH188" s="186"/>
      <c r="CI188" s="186"/>
      <c r="CJ188" s="186"/>
      <c r="CK188" s="186"/>
      <c r="CL188" s="186"/>
      <c r="CM188" s="186"/>
      <c r="CN188" s="186"/>
      <c r="CO188" s="186"/>
      <c r="CP188" s="186"/>
      <c r="CQ188" s="186"/>
      <c r="CR188" s="186"/>
      <c r="CS188" s="186"/>
      <c r="CT188" s="186"/>
      <c r="CU188" s="186"/>
      <c r="CV188" s="186"/>
      <c r="CW188" s="186"/>
      <c r="CX188" s="186"/>
      <c r="CY188" s="186"/>
      <c r="CZ188" s="186"/>
      <c r="DA188" s="186"/>
      <c r="DB188" s="186"/>
      <c r="DC188" s="186"/>
      <c r="DD188" s="186"/>
      <c r="DE188" s="186"/>
      <c r="DF188" s="186"/>
      <c r="DG188" s="186"/>
      <c r="DH188" s="186"/>
      <c r="DI188" s="186"/>
      <c r="DJ188" s="186"/>
      <c r="DK188" s="186"/>
      <c r="DL188" s="186"/>
      <c r="DM188" s="186"/>
      <c r="DN188" s="186"/>
      <c r="DO188" s="186"/>
      <c r="DP188" s="186"/>
      <c r="DQ188" s="186"/>
      <c r="DR188" s="186"/>
      <c r="DS188" s="186"/>
      <c r="DT188" s="186"/>
      <c r="DU188" s="186"/>
      <c r="DV188" s="186"/>
      <c r="DW188" s="186"/>
      <c r="DX188" s="186"/>
      <c r="DY188" s="186"/>
      <c r="DZ188" s="186"/>
      <c r="EA188" s="186"/>
      <c r="EB188" s="186"/>
      <c r="EC188" s="186"/>
      <c r="ED188" s="186"/>
      <c r="EE188" s="186"/>
      <c r="EF188" s="186"/>
      <c r="EG188" s="186"/>
      <c r="EH188" s="186"/>
      <c r="EI188" s="186"/>
      <c r="EJ188" s="186"/>
      <c r="EK188" s="186"/>
      <c r="EL188" s="186"/>
      <c r="EM188" s="186"/>
      <c r="EN188" s="186"/>
      <c r="EO188" s="186"/>
      <c r="EP188" s="186"/>
      <c r="EQ188" s="186"/>
      <c r="ER188" s="186"/>
      <c r="ES188" s="186"/>
      <c r="ET188" s="186"/>
      <c r="EU188" s="186"/>
      <c r="EV188" s="186"/>
      <c r="EW188" s="186"/>
      <c r="EX188" s="186"/>
      <c r="EY188" s="186"/>
      <c r="EZ188" s="186"/>
      <c r="FA188" s="186"/>
      <c r="FB188" s="186"/>
      <c r="FC188" s="186"/>
      <c r="FD188" s="186"/>
      <c r="FE188" s="186"/>
      <c r="FF188" s="186"/>
      <c r="FG188" s="186"/>
      <c r="FH188" s="186"/>
      <c r="FI188" s="186"/>
      <c r="FJ188" s="186"/>
      <c r="FK188" s="186"/>
      <c r="FL188" s="186"/>
      <c r="FM188" s="186"/>
      <c r="FN188" s="186"/>
      <c r="FO188" s="186"/>
      <c r="FP188" s="186"/>
      <c r="FQ188" s="186"/>
      <c r="FR188" s="186"/>
      <c r="FS188" s="186"/>
      <c r="FT188" s="186"/>
      <c r="FU188" s="186"/>
      <c r="FV188" s="186"/>
      <c r="FW188" s="186"/>
      <c r="FX188" s="186"/>
      <c r="FY188" s="186"/>
      <c r="FZ188" s="186"/>
      <c r="GA188" s="186"/>
      <c r="GB188" s="186"/>
      <c r="GC188" s="186"/>
      <c r="GD188" s="186"/>
      <c r="GE188" s="186"/>
      <c r="GF188" s="186"/>
      <c r="GG188" s="186"/>
      <c r="GH188" s="186"/>
      <c r="GI188" s="186"/>
      <c r="GJ188" s="186"/>
      <c r="GK188" s="186"/>
      <c r="GL188" s="186"/>
      <c r="GM188" s="186"/>
      <c r="GN188" s="186"/>
      <c r="GO188" s="186"/>
      <c r="GP188" s="186"/>
      <c r="GQ188" s="186"/>
      <c r="GR188" s="186"/>
      <c r="GS188" s="186"/>
      <c r="GT188" s="186"/>
      <c r="GU188" s="186"/>
      <c r="GV188" s="186"/>
      <c r="GW188" s="186"/>
      <c r="GX188" s="186"/>
      <c r="GY188" s="186"/>
      <c r="GZ188" s="186"/>
      <c r="HA188" s="186"/>
      <c r="HB188" s="186"/>
      <c r="HC188" s="186"/>
      <c r="HD188" s="186"/>
      <c r="HE188" s="186"/>
      <c r="HF188" s="186"/>
      <c r="HG188" s="186"/>
      <c r="HH188" s="186"/>
      <c r="HI188" s="186"/>
      <c r="HJ188" s="186"/>
      <c r="HK188" s="186"/>
      <c r="HL188" s="186"/>
      <c r="HM188" s="186"/>
      <c r="HN188" s="186"/>
      <c r="HO188" s="186"/>
      <c r="HP188" s="186"/>
      <c r="HQ188" s="186"/>
      <c r="HR188" s="186"/>
      <c r="HS188" s="186"/>
      <c r="HT188" s="186"/>
      <c r="HU188" s="186"/>
      <c r="HV188" s="186"/>
      <c r="HW188" s="186"/>
      <c r="HX188" s="186"/>
      <c r="HY188" s="186"/>
      <c r="HZ188" s="186"/>
      <c r="IA188" s="186"/>
      <c r="IB188" s="186"/>
      <c r="IC188" s="186"/>
      <c r="ID188" s="186"/>
      <c r="IE188" s="186"/>
      <c r="IF188" s="186"/>
      <c r="IG188" s="186"/>
      <c r="IH188" s="186"/>
      <c r="II188" s="186"/>
      <c r="IJ188" s="186"/>
      <c r="IK188" s="186"/>
      <c r="IL188" s="186"/>
      <c r="IM188" s="186"/>
      <c r="IN188" s="186"/>
      <c r="IO188" s="186"/>
      <c r="IP188" s="186"/>
      <c r="IQ188" s="186"/>
    </row>
    <row r="189" spans="1:251" ht="18.95" customHeight="1">
      <c r="A189" s="165"/>
      <c r="B189" s="184"/>
      <c r="C189" s="186"/>
      <c r="D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186"/>
      <c r="BC189" s="186"/>
      <c r="BD189" s="186"/>
      <c r="BE189" s="186"/>
      <c r="BF189" s="186"/>
      <c r="BG189" s="186"/>
      <c r="BH189" s="186"/>
      <c r="BI189" s="186"/>
      <c r="BJ189" s="186"/>
      <c r="BK189" s="186"/>
      <c r="BL189" s="186"/>
      <c r="BM189" s="186"/>
      <c r="BN189" s="186"/>
      <c r="BO189" s="186"/>
      <c r="BP189" s="186"/>
      <c r="BQ189" s="186"/>
      <c r="BR189" s="186"/>
      <c r="BS189" s="186"/>
      <c r="BT189" s="186"/>
      <c r="BU189" s="186"/>
      <c r="BV189" s="186"/>
      <c r="BW189" s="186"/>
      <c r="BX189" s="186"/>
      <c r="BY189" s="186"/>
      <c r="BZ189" s="186"/>
      <c r="CA189" s="186"/>
      <c r="CB189" s="186"/>
      <c r="CC189" s="186"/>
      <c r="CD189" s="186"/>
      <c r="CE189" s="186"/>
      <c r="CF189" s="186"/>
      <c r="CG189" s="186"/>
      <c r="CH189" s="186"/>
      <c r="CI189" s="186"/>
      <c r="CJ189" s="186"/>
      <c r="CK189" s="186"/>
      <c r="CL189" s="186"/>
      <c r="CM189" s="186"/>
      <c r="CN189" s="186"/>
      <c r="CO189" s="186"/>
      <c r="CP189" s="186"/>
      <c r="CQ189" s="186"/>
      <c r="CR189" s="186"/>
      <c r="CS189" s="186"/>
      <c r="CT189" s="186"/>
      <c r="CU189" s="186"/>
      <c r="CV189" s="186"/>
      <c r="CW189" s="186"/>
      <c r="CX189" s="186"/>
      <c r="CY189" s="186"/>
      <c r="CZ189" s="186"/>
      <c r="DA189" s="186"/>
      <c r="DB189" s="186"/>
      <c r="DC189" s="186"/>
      <c r="DD189" s="186"/>
      <c r="DE189" s="186"/>
      <c r="DF189" s="186"/>
      <c r="DG189" s="186"/>
      <c r="DH189" s="186"/>
      <c r="DI189" s="186"/>
      <c r="DJ189" s="186"/>
      <c r="DK189" s="186"/>
      <c r="DL189" s="186"/>
      <c r="DM189" s="186"/>
      <c r="DN189" s="186"/>
      <c r="DO189" s="186"/>
      <c r="DP189" s="186"/>
      <c r="DQ189" s="186"/>
      <c r="DR189" s="186"/>
      <c r="DS189" s="186"/>
      <c r="DT189" s="186"/>
      <c r="DU189" s="186"/>
      <c r="DV189" s="186"/>
      <c r="DW189" s="186"/>
      <c r="DX189" s="186"/>
      <c r="DY189" s="186"/>
      <c r="DZ189" s="186"/>
      <c r="EA189" s="186"/>
      <c r="EB189" s="186"/>
      <c r="EC189" s="186"/>
      <c r="ED189" s="186"/>
      <c r="EE189" s="186"/>
      <c r="EF189" s="186"/>
      <c r="EG189" s="186"/>
      <c r="EH189" s="186"/>
      <c r="EI189" s="186"/>
      <c r="EJ189" s="186"/>
      <c r="EK189" s="186"/>
      <c r="EL189" s="186"/>
      <c r="EM189" s="186"/>
      <c r="EN189" s="186"/>
      <c r="EO189" s="186"/>
      <c r="EP189" s="186"/>
      <c r="EQ189" s="186"/>
      <c r="ER189" s="186"/>
      <c r="ES189" s="186"/>
      <c r="ET189" s="186"/>
      <c r="EU189" s="186"/>
      <c r="EV189" s="186"/>
      <c r="EW189" s="186"/>
      <c r="EX189" s="186"/>
      <c r="EY189" s="186"/>
      <c r="EZ189" s="186"/>
      <c r="FA189" s="186"/>
      <c r="FB189" s="186"/>
      <c r="FC189" s="186"/>
      <c r="FD189" s="186"/>
      <c r="FE189" s="186"/>
      <c r="FF189" s="186"/>
      <c r="FG189" s="186"/>
      <c r="FH189" s="186"/>
      <c r="FI189" s="186"/>
      <c r="FJ189" s="186"/>
      <c r="FK189" s="186"/>
      <c r="FL189" s="186"/>
      <c r="FM189" s="186"/>
      <c r="FN189" s="186"/>
      <c r="FO189" s="186"/>
      <c r="FP189" s="186"/>
      <c r="FQ189" s="186"/>
      <c r="FR189" s="186"/>
      <c r="FS189" s="186"/>
      <c r="FT189" s="186"/>
      <c r="FU189" s="186"/>
      <c r="FV189" s="186"/>
      <c r="FW189" s="186"/>
      <c r="FX189" s="186"/>
      <c r="FY189" s="186"/>
      <c r="FZ189" s="186"/>
      <c r="GA189" s="186"/>
      <c r="GB189" s="186"/>
      <c r="GC189" s="186"/>
      <c r="GD189" s="186"/>
      <c r="GE189" s="186"/>
      <c r="GF189" s="186"/>
      <c r="GG189" s="186"/>
      <c r="GH189" s="186"/>
      <c r="GI189" s="186"/>
      <c r="GJ189" s="186"/>
      <c r="GK189" s="186"/>
      <c r="GL189" s="186"/>
      <c r="GM189" s="186"/>
      <c r="GN189" s="186"/>
      <c r="GO189" s="186"/>
      <c r="GP189" s="186"/>
      <c r="GQ189" s="186"/>
      <c r="GR189" s="186"/>
      <c r="GS189" s="186"/>
      <c r="GT189" s="186"/>
      <c r="GU189" s="186"/>
      <c r="GV189" s="186"/>
      <c r="GW189" s="186"/>
      <c r="GX189" s="186"/>
      <c r="GY189" s="186"/>
      <c r="GZ189" s="186"/>
      <c r="HA189" s="186"/>
      <c r="HB189" s="186"/>
      <c r="HC189" s="186"/>
      <c r="HD189" s="186"/>
      <c r="HE189" s="186"/>
      <c r="HF189" s="186"/>
      <c r="HG189" s="186"/>
      <c r="HH189" s="186"/>
      <c r="HI189" s="186"/>
      <c r="HJ189" s="186"/>
      <c r="HK189" s="186"/>
      <c r="HL189" s="186"/>
      <c r="HM189" s="186"/>
      <c r="HN189" s="186"/>
      <c r="HO189" s="186"/>
      <c r="HP189" s="186"/>
      <c r="HQ189" s="186"/>
      <c r="HR189" s="186"/>
      <c r="HS189" s="186"/>
      <c r="HT189" s="186"/>
      <c r="HU189" s="186"/>
      <c r="HV189" s="186"/>
      <c r="HW189" s="186"/>
      <c r="HX189" s="186"/>
      <c r="HY189" s="186"/>
      <c r="HZ189" s="186"/>
      <c r="IA189" s="186"/>
      <c r="IB189" s="186"/>
      <c r="IC189" s="186"/>
      <c r="ID189" s="186"/>
      <c r="IE189" s="186"/>
      <c r="IF189" s="186"/>
      <c r="IG189" s="186"/>
      <c r="IH189" s="186"/>
      <c r="II189" s="186"/>
      <c r="IJ189" s="186"/>
      <c r="IK189" s="186"/>
      <c r="IL189" s="186"/>
      <c r="IM189" s="186"/>
      <c r="IN189" s="186"/>
      <c r="IO189" s="186"/>
      <c r="IP189" s="186"/>
      <c r="IQ189" s="186"/>
    </row>
    <row r="190" spans="1:251" ht="18.95" customHeight="1">
      <c r="A190" s="165"/>
      <c r="B190" s="184"/>
      <c r="C190" s="186"/>
      <c r="D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6"/>
      <c r="BM190" s="186"/>
      <c r="BN190" s="186"/>
      <c r="BO190" s="186"/>
      <c r="BP190" s="186"/>
      <c r="BQ190" s="186"/>
      <c r="BR190" s="186"/>
      <c r="BS190" s="186"/>
      <c r="BT190" s="186"/>
      <c r="BU190" s="186"/>
      <c r="BV190" s="186"/>
      <c r="BW190" s="186"/>
      <c r="BX190" s="186"/>
      <c r="BY190" s="186"/>
      <c r="BZ190" s="186"/>
      <c r="CA190" s="186"/>
      <c r="CB190" s="186"/>
      <c r="CC190" s="186"/>
      <c r="CD190" s="186"/>
      <c r="CE190" s="186"/>
      <c r="CF190" s="186"/>
      <c r="CG190" s="186"/>
      <c r="CH190" s="186"/>
      <c r="CI190" s="186"/>
      <c r="CJ190" s="186"/>
      <c r="CK190" s="186"/>
      <c r="CL190" s="186"/>
      <c r="CM190" s="186"/>
      <c r="CN190" s="186"/>
      <c r="CO190" s="186"/>
      <c r="CP190" s="186"/>
      <c r="CQ190" s="186"/>
      <c r="CR190" s="186"/>
      <c r="CS190" s="186"/>
      <c r="CT190" s="186"/>
      <c r="CU190" s="186"/>
      <c r="CV190" s="186"/>
      <c r="CW190" s="186"/>
      <c r="CX190" s="186"/>
      <c r="CY190" s="186"/>
      <c r="CZ190" s="186"/>
      <c r="DA190" s="186"/>
      <c r="DB190" s="186"/>
      <c r="DC190" s="186"/>
      <c r="DD190" s="186"/>
      <c r="DE190" s="186"/>
      <c r="DF190" s="186"/>
      <c r="DG190" s="186"/>
      <c r="DH190" s="186"/>
      <c r="DI190" s="186"/>
      <c r="DJ190" s="186"/>
      <c r="DK190" s="186"/>
      <c r="DL190" s="186"/>
      <c r="DM190" s="186"/>
      <c r="DN190" s="186"/>
      <c r="DO190" s="186"/>
      <c r="DP190" s="186"/>
      <c r="DQ190" s="186"/>
      <c r="DR190" s="186"/>
      <c r="DS190" s="186"/>
      <c r="DT190" s="186"/>
      <c r="DU190" s="186"/>
      <c r="DV190" s="186"/>
      <c r="DW190" s="186"/>
      <c r="DX190" s="186"/>
      <c r="DY190" s="186"/>
      <c r="DZ190" s="186"/>
      <c r="EA190" s="186"/>
      <c r="EB190" s="186"/>
      <c r="EC190" s="186"/>
      <c r="ED190" s="186"/>
      <c r="EE190" s="186"/>
      <c r="EF190" s="186"/>
      <c r="EG190" s="186"/>
      <c r="EH190" s="186"/>
      <c r="EI190" s="186"/>
      <c r="EJ190" s="186"/>
      <c r="EK190" s="186"/>
      <c r="EL190" s="186"/>
      <c r="EM190" s="186"/>
      <c r="EN190" s="186"/>
      <c r="EO190" s="186"/>
      <c r="EP190" s="186"/>
      <c r="EQ190" s="186"/>
      <c r="ER190" s="186"/>
      <c r="ES190" s="186"/>
      <c r="ET190" s="186"/>
      <c r="EU190" s="186"/>
      <c r="EV190" s="186"/>
      <c r="EW190" s="186"/>
      <c r="EX190" s="186"/>
      <c r="EY190" s="186"/>
      <c r="EZ190" s="186"/>
      <c r="FA190" s="186"/>
      <c r="FB190" s="186"/>
      <c r="FC190" s="186"/>
      <c r="FD190" s="186"/>
      <c r="FE190" s="186"/>
      <c r="FF190" s="186"/>
      <c r="FG190" s="186"/>
      <c r="FH190" s="186"/>
      <c r="FI190" s="186"/>
      <c r="FJ190" s="186"/>
      <c r="FK190" s="186"/>
      <c r="FL190" s="186"/>
      <c r="FM190" s="186"/>
      <c r="FN190" s="186"/>
      <c r="FO190" s="186"/>
      <c r="FP190" s="186"/>
      <c r="FQ190" s="186"/>
      <c r="FR190" s="186"/>
      <c r="FS190" s="186"/>
      <c r="FT190" s="186"/>
      <c r="FU190" s="186"/>
      <c r="FV190" s="186"/>
      <c r="FW190" s="186"/>
      <c r="FX190" s="186"/>
      <c r="FY190" s="186"/>
      <c r="FZ190" s="186"/>
      <c r="GA190" s="186"/>
      <c r="GB190" s="186"/>
      <c r="GC190" s="186"/>
      <c r="GD190" s="186"/>
      <c r="GE190" s="186"/>
      <c r="GF190" s="186"/>
      <c r="GG190" s="186"/>
      <c r="GH190" s="186"/>
      <c r="GI190" s="186"/>
      <c r="GJ190" s="186"/>
      <c r="GK190" s="186"/>
      <c r="GL190" s="186"/>
      <c r="GM190" s="186"/>
      <c r="GN190" s="186"/>
      <c r="GO190" s="186"/>
      <c r="GP190" s="186"/>
      <c r="GQ190" s="186"/>
      <c r="GR190" s="186"/>
      <c r="GS190" s="186"/>
      <c r="GT190" s="186"/>
      <c r="GU190" s="186"/>
      <c r="GV190" s="186"/>
      <c r="GW190" s="186"/>
      <c r="GX190" s="186"/>
      <c r="GY190" s="186"/>
      <c r="GZ190" s="186"/>
      <c r="HA190" s="186"/>
      <c r="HB190" s="186"/>
      <c r="HC190" s="186"/>
      <c r="HD190" s="186"/>
      <c r="HE190" s="186"/>
      <c r="HF190" s="186"/>
      <c r="HG190" s="186"/>
      <c r="HH190" s="186"/>
      <c r="HI190" s="186"/>
      <c r="HJ190" s="186"/>
      <c r="HK190" s="186"/>
      <c r="HL190" s="186"/>
      <c r="HM190" s="186"/>
      <c r="HN190" s="186"/>
      <c r="HO190" s="186"/>
      <c r="HP190" s="186"/>
      <c r="HQ190" s="186"/>
      <c r="HR190" s="186"/>
      <c r="HS190" s="186"/>
      <c r="HT190" s="186"/>
      <c r="HU190" s="186"/>
      <c r="HV190" s="186"/>
      <c r="HW190" s="186"/>
      <c r="HX190" s="186"/>
      <c r="HY190" s="186"/>
      <c r="HZ190" s="186"/>
      <c r="IA190" s="186"/>
      <c r="IB190" s="186"/>
      <c r="IC190" s="186"/>
      <c r="ID190" s="186"/>
      <c r="IE190" s="186"/>
      <c r="IF190" s="186"/>
      <c r="IG190" s="186"/>
      <c r="IH190" s="186"/>
      <c r="II190" s="186"/>
      <c r="IJ190" s="186"/>
      <c r="IK190" s="186"/>
      <c r="IL190" s="186"/>
      <c r="IM190" s="186"/>
      <c r="IN190" s="186"/>
      <c r="IO190" s="186"/>
      <c r="IP190" s="186"/>
      <c r="IQ190" s="186"/>
    </row>
    <row r="191" spans="1:251" ht="18.95" customHeight="1">
      <c r="A191" s="165"/>
      <c r="B191" s="184"/>
      <c r="C191" s="186"/>
      <c r="D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  <c r="BG191" s="186"/>
      <c r="BH191" s="186"/>
      <c r="BI191" s="186"/>
      <c r="BJ191" s="186"/>
      <c r="BK191" s="186"/>
      <c r="BL191" s="186"/>
      <c r="BM191" s="186"/>
      <c r="BN191" s="186"/>
      <c r="BO191" s="186"/>
      <c r="BP191" s="186"/>
      <c r="BQ191" s="186"/>
      <c r="BR191" s="186"/>
      <c r="BS191" s="186"/>
      <c r="BT191" s="186"/>
      <c r="BU191" s="186"/>
      <c r="BV191" s="186"/>
      <c r="BW191" s="186"/>
      <c r="BX191" s="186"/>
      <c r="BY191" s="186"/>
      <c r="BZ191" s="186"/>
      <c r="CA191" s="186"/>
      <c r="CB191" s="186"/>
      <c r="CC191" s="186"/>
      <c r="CD191" s="186"/>
      <c r="CE191" s="186"/>
      <c r="CF191" s="186"/>
      <c r="CG191" s="186"/>
      <c r="CH191" s="186"/>
      <c r="CI191" s="186"/>
      <c r="CJ191" s="186"/>
      <c r="CK191" s="186"/>
      <c r="CL191" s="186"/>
      <c r="CM191" s="186"/>
      <c r="CN191" s="186"/>
      <c r="CO191" s="186"/>
      <c r="CP191" s="186"/>
      <c r="CQ191" s="186"/>
      <c r="CR191" s="186"/>
      <c r="CS191" s="186"/>
      <c r="CT191" s="186"/>
      <c r="CU191" s="186"/>
      <c r="CV191" s="186"/>
      <c r="CW191" s="186"/>
      <c r="CX191" s="186"/>
      <c r="CY191" s="186"/>
      <c r="CZ191" s="186"/>
      <c r="DA191" s="186"/>
      <c r="DB191" s="186"/>
      <c r="DC191" s="186"/>
      <c r="DD191" s="186"/>
      <c r="DE191" s="186"/>
      <c r="DF191" s="186"/>
      <c r="DG191" s="186"/>
      <c r="DH191" s="186"/>
      <c r="DI191" s="186"/>
      <c r="DJ191" s="186"/>
      <c r="DK191" s="186"/>
      <c r="DL191" s="186"/>
      <c r="DM191" s="186"/>
      <c r="DN191" s="186"/>
      <c r="DO191" s="186"/>
      <c r="DP191" s="186"/>
      <c r="DQ191" s="186"/>
      <c r="DR191" s="186"/>
      <c r="DS191" s="186"/>
      <c r="DT191" s="186"/>
      <c r="DU191" s="186"/>
      <c r="DV191" s="186"/>
      <c r="DW191" s="186"/>
      <c r="DX191" s="186"/>
      <c r="DY191" s="186"/>
      <c r="DZ191" s="186"/>
      <c r="EA191" s="186"/>
      <c r="EB191" s="186"/>
      <c r="EC191" s="186"/>
      <c r="ED191" s="186"/>
      <c r="EE191" s="186"/>
      <c r="EF191" s="186"/>
      <c r="EG191" s="186"/>
      <c r="EH191" s="186"/>
      <c r="EI191" s="186"/>
      <c r="EJ191" s="186"/>
      <c r="EK191" s="186"/>
      <c r="EL191" s="186"/>
      <c r="EM191" s="186"/>
      <c r="EN191" s="186"/>
      <c r="EO191" s="186"/>
      <c r="EP191" s="186"/>
      <c r="EQ191" s="186"/>
      <c r="ER191" s="186"/>
      <c r="ES191" s="186"/>
      <c r="ET191" s="186"/>
      <c r="EU191" s="186"/>
      <c r="EV191" s="186"/>
      <c r="EW191" s="186"/>
      <c r="EX191" s="186"/>
      <c r="EY191" s="186"/>
      <c r="EZ191" s="186"/>
      <c r="FA191" s="186"/>
      <c r="FB191" s="186"/>
      <c r="FC191" s="186"/>
      <c r="FD191" s="186"/>
      <c r="FE191" s="186"/>
      <c r="FF191" s="186"/>
      <c r="FG191" s="186"/>
      <c r="FH191" s="186"/>
      <c r="FI191" s="186"/>
      <c r="FJ191" s="186"/>
      <c r="FK191" s="186"/>
      <c r="FL191" s="186"/>
      <c r="FM191" s="186"/>
      <c r="FN191" s="186"/>
      <c r="FO191" s="186"/>
      <c r="FP191" s="186"/>
      <c r="FQ191" s="186"/>
      <c r="FR191" s="186"/>
      <c r="FS191" s="186"/>
      <c r="FT191" s="186"/>
      <c r="FU191" s="186"/>
      <c r="FV191" s="186"/>
      <c r="FW191" s="186"/>
      <c r="FX191" s="186"/>
      <c r="FY191" s="186"/>
      <c r="FZ191" s="186"/>
      <c r="GA191" s="186"/>
      <c r="GB191" s="186"/>
      <c r="GC191" s="186"/>
      <c r="GD191" s="186"/>
      <c r="GE191" s="186"/>
      <c r="GF191" s="186"/>
      <c r="GG191" s="186"/>
      <c r="GH191" s="186"/>
      <c r="GI191" s="186"/>
      <c r="GJ191" s="186"/>
      <c r="GK191" s="186"/>
      <c r="GL191" s="186"/>
      <c r="GM191" s="186"/>
      <c r="GN191" s="186"/>
      <c r="GO191" s="186"/>
      <c r="GP191" s="186"/>
      <c r="GQ191" s="186"/>
      <c r="GR191" s="186"/>
      <c r="GS191" s="186"/>
      <c r="GT191" s="186"/>
      <c r="GU191" s="186"/>
      <c r="GV191" s="186"/>
      <c r="GW191" s="186"/>
      <c r="GX191" s="186"/>
      <c r="GY191" s="186"/>
      <c r="GZ191" s="186"/>
      <c r="HA191" s="186"/>
      <c r="HB191" s="186"/>
      <c r="HC191" s="186"/>
      <c r="HD191" s="186"/>
      <c r="HE191" s="186"/>
      <c r="HF191" s="186"/>
      <c r="HG191" s="186"/>
      <c r="HH191" s="186"/>
      <c r="HI191" s="186"/>
      <c r="HJ191" s="186"/>
      <c r="HK191" s="186"/>
      <c r="HL191" s="186"/>
      <c r="HM191" s="186"/>
      <c r="HN191" s="186"/>
      <c r="HO191" s="186"/>
      <c r="HP191" s="186"/>
      <c r="HQ191" s="186"/>
      <c r="HR191" s="186"/>
      <c r="HS191" s="186"/>
      <c r="HT191" s="186"/>
      <c r="HU191" s="186"/>
      <c r="HV191" s="186"/>
      <c r="HW191" s="186"/>
      <c r="HX191" s="186"/>
      <c r="HY191" s="186"/>
      <c r="HZ191" s="186"/>
      <c r="IA191" s="186"/>
      <c r="IB191" s="186"/>
      <c r="IC191" s="186"/>
      <c r="ID191" s="186"/>
      <c r="IE191" s="186"/>
      <c r="IF191" s="186"/>
      <c r="IG191" s="186"/>
      <c r="IH191" s="186"/>
      <c r="II191" s="186"/>
      <c r="IJ191" s="186"/>
      <c r="IK191" s="186"/>
      <c r="IL191" s="186"/>
      <c r="IM191" s="186"/>
      <c r="IN191" s="186"/>
      <c r="IO191" s="186"/>
      <c r="IP191" s="186"/>
      <c r="IQ191" s="186"/>
    </row>
    <row r="192" spans="1:251" ht="18.95" customHeight="1">
      <c r="A192" s="165"/>
      <c r="B192" s="184"/>
      <c r="C192" s="186"/>
      <c r="D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186"/>
      <c r="BE192" s="186"/>
      <c r="BF192" s="186"/>
      <c r="BG192" s="186"/>
      <c r="BH192" s="186"/>
      <c r="BI192" s="186"/>
      <c r="BJ192" s="186"/>
      <c r="BK192" s="186"/>
      <c r="BL192" s="186"/>
      <c r="BM192" s="186"/>
      <c r="BN192" s="186"/>
      <c r="BO192" s="186"/>
      <c r="BP192" s="186"/>
      <c r="BQ192" s="186"/>
      <c r="BR192" s="186"/>
      <c r="BS192" s="186"/>
      <c r="BT192" s="186"/>
      <c r="BU192" s="186"/>
      <c r="BV192" s="186"/>
      <c r="BW192" s="186"/>
      <c r="BX192" s="186"/>
      <c r="BY192" s="186"/>
      <c r="BZ192" s="186"/>
      <c r="CA192" s="186"/>
      <c r="CB192" s="186"/>
      <c r="CC192" s="186"/>
      <c r="CD192" s="186"/>
      <c r="CE192" s="186"/>
      <c r="CF192" s="186"/>
      <c r="CG192" s="186"/>
      <c r="CH192" s="186"/>
      <c r="CI192" s="186"/>
      <c r="CJ192" s="186"/>
      <c r="CK192" s="186"/>
      <c r="CL192" s="186"/>
      <c r="CM192" s="186"/>
      <c r="CN192" s="186"/>
      <c r="CO192" s="186"/>
      <c r="CP192" s="186"/>
      <c r="CQ192" s="186"/>
      <c r="CR192" s="186"/>
      <c r="CS192" s="186"/>
      <c r="CT192" s="186"/>
      <c r="CU192" s="186"/>
      <c r="CV192" s="186"/>
      <c r="CW192" s="186"/>
      <c r="CX192" s="186"/>
      <c r="CY192" s="186"/>
      <c r="CZ192" s="186"/>
      <c r="DA192" s="186"/>
      <c r="DB192" s="186"/>
      <c r="DC192" s="186"/>
      <c r="DD192" s="186"/>
      <c r="DE192" s="186"/>
      <c r="DF192" s="186"/>
      <c r="DG192" s="186"/>
      <c r="DH192" s="186"/>
      <c r="DI192" s="186"/>
      <c r="DJ192" s="186"/>
      <c r="DK192" s="186"/>
      <c r="DL192" s="186"/>
      <c r="DM192" s="186"/>
      <c r="DN192" s="186"/>
      <c r="DO192" s="186"/>
      <c r="DP192" s="186"/>
      <c r="DQ192" s="186"/>
      <c r="DR192" s="186"/>
      <c r="DS192" s="186"/>
      <c r="DT192" s="186"/>
      <c r="DU192" s="186"/>
      <c r="DV192" s="186"/>
      <c r="DW192" s="186"/>
      <c r="DX192" s="186"/>
      <c r="DY192" s="186"/>
      <c r="DZ192" s="186"/>
      <c r="EA192" s="186"/>
      <c r="EB192" s="186"/>
      <c r="EC192" s="186"/>
      <c r="ED192" s="186"/>
      <c r="EE192" s="186"/>
      <c r="EF192" s="186"/>
      <c r="EG192" s="186"/>
      <c r="EH192" s="186"/>
      <c r="EI192" s="186"/>
      <c r="EJ192" s="186"/>
      <c r="EK192" s="186"/>
      <c r="EL192" s="186"/>
      <c r="EM192" s="186"/>
      <c r="EN192" s="186"/>
      <c r="EO192" s="186"/>
      <c r="EP192" s="186"/>
      <c r="EQ192" s="186"/>
      <c r="ER192" s="186"/>
      <c r="ES192" s="186"/>
      <c r="ET192" s="186"/>
      <c r="EU192" s="186"/>
      <c r="EV192" s="186"/>
      <c r="EW192" s="186"/>
      <c r="EX192" s="186"/>
      <c r="EY192" s="186"/>
      <c r="EZ192" s="186"/>
      <c r="FA192" s="186"/>
      <c r="FB192" s="186"/>
      <c r="FC192" s="186"/>
      <c r="FD192" s="186"/>
      <c r="FE192" s="186"/>
      <c r="FF192" s="186"/>
      <c r="FG192" s="186"/>
      <c r="FH192" s="186"/>
      <c r="FI192" s="186"/>
      <c r="FJ192" s="186"/>
      <c r="FK192" s="186"/>
      <c r="FL192" s="186"/>
      <c r="FM192" s="186"/>
      <c r="FN192" s="186"/>
      <c r="FO192" s="186"/>
      <c r="FP192" s="186"/>
      <c r="FQ192" s="186"/>
      <c r="FR192" s="186"/>
      <c r="FS192" s="186"/>
      <c r="FT192" s="186"/>
      <c r="FU192" s="186"/>
      <c r="FV192" s="186"/>
      <c r="FW192" s="186"/>
      <c r="FX192" s="186"/>
      <c r="FY192" s="186"/>
      <c r="FZ192" s="186"/>
      <c r="GA192" s="186"/>
      <c r="GB192" s="186"/>
      <c r="GC192" s="186"/>
      <c r="GD192" s="186"/>
      <c r="GE192" s="186"/>
      <c r="GF192" s="186"/>
      <c r="GG192" s="186"/>
      <c r="GH192" s="186"/>
      <c r="GI192" s="186"/>
      <c r="GJ192" s="186"/>
      <c r="GK192" s="186"/>
      <c r="GL192" s="186"/>
      <c r="GM192" s="186"/>
      <c r="GN192" s="186"/>
      <c r="GO192" s="186"/>
      <c r="GP192" s="186"/>
      <c r="GQ192" s="186"/>
      <c r="GR192" s="186"/>
      <c r="GS192" s="186"/>
      <c r="GT192" s="186"/>
      <c r="GU192" s="186"/>
      <c r="GV192" s="186"/>
      <c r="GW192" s="186"/>
      <c r="GX192" s="186"/>
      <c r="GY192" s="186"/>
      <c r="GZ192" s="186"/>
      <c r="HA192" s="186"/>
      <c r="HB192" s="186"/>
      <c r="HC192" s="186"/>
      <c r="HD192" s="186"/>
      <c r="HE192" s="186"/>
      <c r="HF192" s="186"/>
      <c r="HG192" s="186"/>
      <c r="HH192" s="186"/>
      <c r="HI192" s="186"/>
      <c r="HJ192" s="186"/>
      <c r="HK192" s="186"/>
      <c r="HL192" s="186"/>
      <c r="HM192" s="186"/>
      <c r="HN192" s="186"/>
      <c r="HO192" s="186"/>
      <c r="HP192" s="186"/>
      <c r="HQ192" s="186"/>
      <c r="HR192" s="186"/>
      <c r="HS192" s="186"/>
      <c r="HT192" s="186"/>
      <c r="HU192" s="186"/>
      <c r="HV192" s="186"/>
      <c r="HW192" s="186"/>
      <c r="HX192" s="186"/>
      <c r="HY192" s="186"/>
      <c r="HZ192" s="186"/>
      <c r="IA192" s="186"/>
      <c r="IB192" s="186"/>
      <c r="IC192" s="186"/>
      <c r="ID192" s="186"/>
      <c r="IE192" s="186"/>
      <c r="IF192" s="186"/>
      <c r="IG192" s="186"/>
      <c r="IH192" s="186"/>
      <c r="II192" s="186"/>
      <c r="IJ192" s="186"/>
      <c r="IK192" s="186"/>
      <c r="IL192" s="186"/>
      <c r="IM192" s="186"/>
      <c r="IN192" s="186"/>
      <c r="IO192" s="186"/>
      <c r="IP192" s="186"/>
      <c r="IQ192" s="186"/>
    </row>
    <row r="193" spans="1:251" ht="18.95" customHeight="1">
      <c r="A193" s="165"/>
      <c r="B193" s="184"/>
      <c r="C193" s="186"/>
      <c r="D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  <c r="BH193" s="186"/>
      <c r="BI193" s="186"/>
      <c r="BJ193" s="186"/>
      <c r="BK193" s="186"/>
      <c r="BL193" s="186"/>
      <c r="BM193" s="186"/>
      <c r="BN193" s="186"/>
      <c r="BO193" s="186"/>
      <c r="BP193" s="186"/>
      <c r="BQ193" s="186"/>
      <c r="BR193" s="186"/>
      <c r="BS193" s="186"/>
      <c r="BT193" s="186"/>
      <c r="BU193" s="186"/>
      <c r="BV193" s="186"/>
      <c r="BW193" s="186"/>
      <c r="BX193" s="186"/>
      <c r="BY193" s="186"/>
      <c r="BZ193" s="186"/>
      <c r="CA193" s="186"/>
      <c r="CB193" s="186"/>
      <c r="CC193" s="186"/>
      <c r="CD193" s="186"/>
      <c r="CE193" s="186"/>
      <c r="CF193" s="186"/>
      <c r="CG193" s="186"/>
      <c r="CH193" s="186"/>
      <c r="CI193" s="186"/>
      <c r="CJ193" s="186"/>
      <c r="CK193" s="186"/>
      <c r="CL193" s="186"/>
      <c r="CM193" s="186"/>
      <c r="CN193" s="186"/>
      <c r="CO193" s="186"/>
      <c r="CP193" s="186"/>
      <c r="CQ193" s="186"/>
      <c r="CR193" s="186"/>
      <c r="CS193" s="186"/>
      <c r="CT193" s="186"/>
      <c r="CU193" s="186"/>
      <c r="CV193" s="186"/>
      <c r="CW193" s="186"/>
      <c r="CX193" s="186"/>
      <c r="CY193" s="186"/>
      <c r="CZ193" s="186"/>
      <c r="DA193" s="186"/>
      <c r="DB193" s="186"/>
      <c r="DC193" s="186"/>
      <c r="DD193" s="186"/>
      <c r="DE193" s="186"/>
      <c r="DF193" s="186"/>
      <c r="DG193" s="186"/>
      <c r="DH193" s="186"/>
      <c r="DI193" s="186"/>
      <c r="DJ193" s="186"/>
      <c r="DK193" s="186"/>
      <c r="DL193" s="186"/>
      <c r="DM193" s="186"/>
      <c r="DN193" s="186"/>
      <c r="DO193" s="186"/>
      <c r="DP193" s="186"/>
      <c r="DQ193" s="186"/>
      <c r="DR193" s="186"/>
      <c r="DS193" s="186"/>
      <c r="DT193" s="186"/>
      <c r="DU193" s="186"/>
      <c r="DV193" s="186"/>
      <c r="DW193" s="186"/>
      <c r="DX193" s="186"/>
      <c r="DY193" s="186"/>
      <c r="DZ193" s="186"/>
      <c r="EA193" s="186"/>
      <c r="EB193" s="186"/>
      <c r="EC193" s="186"/>
      <c r="ED193" s="186"/>
      <c r="EE193" s="186"/>
      <c r="EF193" s="186"/>
      <c r="EG193" s="186"/>
      <c r="EH193" s="186"/>
      <c r="EI193" s="186"/>
      <c r="EJ193" s="186"/>
      <c r="EK193" s="186"/>
      <c r="EL193" s="186"/>
      <c r="EM193" s="186"/>
      <c r="EN193" s="186"/>
      <c r="EO193" s="186"/>
      <c r="EP193" s="186"/>
      <c r="EQ193" s="186"/>
      <c r="ER193" s="186"/>
      <c r="ES193" s="186"/>
      <c r="ET193" s="186"/>
      <c r="EU193" s="186"/>
      <c r="EV193" s="186"/>
      <c r="EW193" s="186"/>
      <c r="EX193" s="186"/>
      <c r="EY193" s="186"/>
      <c r="EZ193" s="186"/>
      <c r="FA193" s="186"/>
      <c r="FB193" s="186"/>
      <c r="FC193" s="186"/>
      <c r="FD193" s="186"/>
      <c r="FE193" s="186"/>
      <c r="FF193" s="186"/>
      <c r="FG193" s="186"/>
      <c r="FH193" s="186"/>
      <c r="FI193" s="186"/>
      <c r="FJ193" s="186"/>
      <c r="FK193" s="186"/>
      <c r="FL193" s="186"/>
      <c r="FM193" s="186"/>
      <c r="FN193" s="186"/>
      <c r="FO193" s="186"/>
      <c r="FP193" s="186"/>
      <c r="FQ193" s="186"/>
      <c r="FR193" s="186"/>
      <c r="FS193" s="186"/>
      <c r="FT193" s="186"/>
      <c r="FU193" s="186"/>
      <c r="FV193" s="186"/>
      <c r="FW193" s="186"/>
      <c r="FX193" s="186"/>
      <c r="FY193" s="186"/>
      <c r="FZ193" s="186"/>
      <c r="GA193" s="186"/>
      <c r="GB193" s="186"/>
      <c r="GC193" s="186"/>
      <c r="GD193" s="186"/>
      <c r="GE193" s="186"/>
      <c r="GF193" s="186"/>
      <c r="GG193" s="186"/>
      <c r="GH193" s="186"/>
      <c r="GI193" s="186"/>
      <c r="GJ193" s="186"/>
      <c r="GK193" s="186"/>
      <c r="GL193" s="186"/>
      <c r="GM193" s="186"/>
      <c r="GN193" s="186"/>
      <c r="GO193" s="186"/>
      <c r="GP193" s="186"/>
      <c r="GQ193" s="186"/>
      <c r="GR193" s="186"/>
      <c r="GS193" s="186"/>
      <c r="GT193" s="186"/>
      <c r="GU193" s="186"/>
      <c r="GV193" s="186"/>
      <c r="GW193" s="186"/>
      <c r="GX193" s="186"/>
      <c r="GY193" s="186"/>
      <c r="GZ193" s="186"/>
      <c r="HA193" s="186"/>
      <c r="HB193" s="186"/>
      <c r="HC193" s="186"/>
      <c r="HD193" s="186"/>
      <c r="HE193" s="186"/>
      <c r="HF193" s="186"/>
      <c r="HG193" s="186"/>
      <c r="HH193" s="186"/>
      <c r="HI193" s="186"/>
      <c r="HJ193" s="186"/>
      <c r="HK193" s="186"/>
      <c r="HL193" s="186"/>
      <c r="HM193" s="186"/>
      <c r="HN193" s="186"/>
      <c r="HO193" s="186"/>
      <c r="HP193" s="186"/>
      <c r="HQ193" s="186"/>
      <c r="HR193" s="186"/>
      <c r="HS193" s="186"/>
      <c r="HT193" s="186"/>
      <c r="HU193" s="186"/>
      <c r="HV193" s="186"/>
      <c r="HW193" s="186"/>
      <c r="HX193" s="186"/>
      <c r="HY193" s="186"/>
      <c r="HZ193" s="186"/>
      <c r="IA193" s="186"/>
      <c r="IB193" s="186"/>
      <c r="IC193" s="186"/>
      <c r="ID193" s="186"/>
      <c r="IE193" s="186"/>
      <c r="IF193" s="186"/>
      <c r="IG193" s="186"/>
      <c r="IH193" s="186"/>
      <c r="II193" s="186"/>
      <c r="IJ193" s="186"/>
      <c r="IK193" s="186"/>
      <c r="IL193" s="186"/>
      <c r="IM193" s="186"/>
      <c r="IN193" s="186"/>
      <c r="IO193" s="186"/>
      <c r="IP193" s="186"/>
      <c r="IQ193" s="186"/>
    </row>
    <row r="194" spans="1:251" ht="18.95" customHeight="1">
      <c r="A194" s="165"/>
      <c r="B194" s="184"/>
      <c r="C194" s="186"/>
      <c r="D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186"/>
      <c r="BE194" s="186"/>
      <c r="BF194" s="186"/>
      <c r="BG194" s="186"/>
      <c r="BH194" s="186"/>
      <c r="BI194" s="186"/>
      <c r="BJ194" s="186"/>
      <c r="BK194" s="186"/>
      <c r="BL194" s="186"/>
      <c r="BM194" s="186"/>
      <c r="BN194" s="186"/>
      <c r="BO194" s="186"/>
      <c r="BP194" s="186"/>
      <c r="BQ194" s="186"/>
      <c r="BR194" s="186"/>
      <c r="BS194" s="186"/>
      <c r="BT194" s="186"/>
      <c r="BU194" s="186"/>
      <c r="BV194" s="186"/>
      <c r="BW194" s="186"/>
      <c r="BX194" s="186"/>
      <c r="BY194" s="186"/>
      <c r="BZ194" s="186"/>
      <c r="CA194" s="186"/>
      <c r="CB194" s="186"/>
      <c r="CC194" s="186"/>
      <c r="CD194" s="186"/>
      <c r="CE194" s="186"/>
      <c r="CF194" s="186"/>
      <c r="CG194" s="186"/>
      <c r="CH194" s="186"/>
      <c r="CI194" s="186"/>
      <c r="CJ194" s="186"/>
      <c r="CK194" s="186"/>
      <c r="CL194" s="186"/>
      <c r="CM194" s="186"/>
      <c r="CN194" s="186"/>
      <c r="CO194" s="186"/>
      <c r="CP194" s="186"/>
      <c r="CQ194" s="186"/>
      <c r="CR194" s="186"/>
      <c r="CS194" s="186"/>
      <c r="CT194" s="186"/>
      <c r="CU194" s="186"/>
      <c r="CV194" s="186"/>
      <c r="CW194" s="186"/>
      <c r="CX194" s="186"/>
      <c r="CY194" s="186"/>
      <c r="CZ194" s="186"/>
      <c r="DA194" s="186"/>
      <c r="DB194" s="186"/>
      <c r="DC194" s="186"/>
      <c r="DD194" s="186"/>
      <c r="DE194" s="186"/>
      <c r="DF194" s="186"/>
      <c r="DG194" s="186"/>
      <c r="DH194" s="186"/>
      <c r="DI194" s="186"/>
      <c r="DJ194" s="186"/>
      <c r="DK194" s="186"/>
      <c r="DL194" s="186"/>
      <c r="DM194" s="186"/>
      <c r="DN194" s="186"/>
      <c r="DO194" s="186"/>
      <c r="DP194" s="186"/>
      <c r="DQ194" s="186"/>
      <c r="DR194" s="186"/>
      <c r="DS194" s="186"/>
      <c r="DT194" s="186"/>
      <c r="DU194" s="186"/>
      <c r="DV194" s="186"/>
      <c r="DW194" s="186"/>
      <c r="DX194" s="186"/>
      <c r="DY194" s="186"/>
      <c r="DZ194" s="186"/>
      <c r="EA194" s="186"/>
      <c r="EB194" s="186"/>
      <c r="EC194" s="186"/>
      <c r="ED194" s="186"/>
      <c r="EE194" s="186"/>
      <c r="EF194" s="186"/>
      <c r="EG194" s="186"/>
      <c r="EH194" s="186"/>
      <c r="EI194" s="186"/>
      <c r="EJ194" s="186"/>
      <c r="EK194" s="186"/>
      <c r="EL194" s="186"/>
      <c r="EM194" s="186"/>
      <c r="EN194" s="186"/>
      <c r="EO194" s="186"/>
      <c r="EP194" s="186"/>
      <c r="EQ194" s="186"/>
      <c r="ER194" s="186"/>
      <c r="ES194" s="186"/>
      <c r="ET194" s="186"/>
      <c r="EU194" s="186"/>
      <c r="EV194" s="186"/>
      <c r="EW194" s="186"/>
      <c r="EX194" s="186"/>
      <c r="EY194" s="186"/>
      <c r="EZ194" s="186"/>
      <c r="FA194" s="186"/>
      <c r="FB194" s="186"/>
      <c r="FC194" s="186"/>
      <c r="FD194" s="186"/>
      <c r="FE194" s="186"/>
      <c r="FF194" s="186"/>
      <c r="FG194" s="186"/>
      <c r="FH194" s="186"/>
      <c r="FI194" s="186"/>
      <c r="FJ194" s="186"/>
      <c r="FK194" s="186"/>
      <c r="FL194" s="186"/>
      <c r="FM194" s="186"/>
      <c r="FN194" s="186"/>
      <c r="FO194" s="186"/>
      <c r="FP194" s="186"/>
      <c r="FQ194" s="186"/>
      <c r="FR194" s="186"/>
      <c r="FS194" s="186"/>
      <c r="FT194" s="186"/>
      <c r="FU194" s="186"/>
      <c r="FV194" s="186"/>
      <c r="FW194" s="186"/>
      <c r="FX194" s="186"/>
      <c r="FY194" s="186"/>
      <c r="FZ194" s="186"/>
      <c r="GA194" s="186"/>
      <c r="GB194" s="186"/>
      <c r="GC194" s="186"/>
      <c r="GD194" s="186"/>
      <c r="GE194" s="186"/>
      <c r="GF194" s="186"/>
      <c r="GG194" s="186"/>
      <c r="GH194" s="186"/>
      <c r="GI194" s="186"/>
      <c r="GJ194" s="186"/>
      <c r="GK194" s="186"/>
      <c r="GL194" s="186"/>
      <c r="GM194" s="186"/>
      <c r="GN194" s="186"/>
      <c r="GO194" s="186"/>
      <c r="GP194" s="186"/>
      <c r="GQ194" s="186"/>
      <c r="GR194" s="186"/>
      <c r="GS194" s="186"/>
      <c r="GT194" s="186"/>
      <c r="GU194" s="186"/>
      <c r="GV194" s="186"/>
      <c r="GW194" s="186"/>
      <c r="GX194" s="186"/>
      <c r="GY194" s="186"/>
      <c r="GZ194" s="186"/>
      <c r="HA194" s="186"/>
      <c r="HB194" s="186"/>
      <c r="HC194" s="186"/>
      <c r="HD194" s="186"/>
      <c r="HE194" s="186"/>
      <c r="HF194" s="186"/>
      <c r="HG194" s="186"/>
      <c r="HH194" s="186"/>
      <c r="HI194" s="186"/>
      <c r="HJ194" s="186"/>
      <c r="HK194" s="186"/>
      <c r="HL194" s="186"/>
      <c r="HM194" s="186"/>
      <c r="HN194" s="186"/>
      <c r="HO194" s="186"/>
      <c r="HP194" s="186"/>
      <c r="HQ194" s="186"/>
      <c r="HR194" s="186"/>
      <c r="HS194" s="186"/>
      <c r="HT194" s="186"/>
      <c r="HU194" s="186"/>
      <c r="HV194" s="186"/>
      <c r="HW194" s="186"/>
      <c r="HX194" s="186"/>
      <c r="HY194" s="186"/>
      <c r="HZ194" s="186"/>
      <c r="IA194" s="186"/>
      <c r="IB194" s="186"/>
      <c r="IC194" s="186"/>
      <c r="ID194" s="186"/>
      <c r="IE194" s="186"/>
      <c r="IF194" s="186"/>
      <c r="IG194" s="186"/>
      <c r="IH194" s="186"/>
      <c r="II194" s="186"/>
      <c r="IJ194" s="186"/>
      <c r="IK194" s="186"/>
      <c r="IL194" s="186"/>
      <c r="IM194" s="186"/>
      <c r="IN194" s="186"/>
      <c r="IO194" s="186"/>
      <c r="IP194" s="186"/>
      <c r="IQ194" s="186"/>
    </row>
    <row r="195" spans="1:251" ht="18.95" customHeight="1">
      <c r="A195" s="165"/>
      <c r="B195" s="184"/>
      <c r="C195" s="186"/>
      <c r="D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186"/>
      <c r="BE195" s="186"/>
      <c r="BF195" s="186"/>
      <c r="BG195" s="186"/>
      <c r="BH195" s="186"/>
      <c r="BI195" s="186"/>
      <c r="BJ195" s="186"/>
      <c r="BK195" s="186"/>
      <c r="BL195" s="186"/>
      <c r="BM195" s="186"/>
      <c r="BN195" s="186"/>
      <c r="BO195" s="186"/>
      <c r="BP195" s="186"/>
      <c r="BQ195" s="186"/>
      <c r="BR195" s="186"/>
      <c r="BS195" s="186"/>
      <c r="BT195" s="186"/>
      <c r="BU195" s="186"/>
      <c r="BV195" s="186"/>
      <c r="BW195" s="186"/>
      <c r="BX195" s="186"/>
      <c r="BY195" s="186"/>
      <c r="BZ195" s="186"/>
      <c r="CA195" s="186"/>
      <c r="CB195" s="186"/>
      <c r="CC195" s="186"/>
      <c r="CD195" s="186"/>
      <c r="CE195" s="186"/>
      <c r="CF195" s="186"/>
      <c r="CG195" s="186"/>
      <c r="CH195" s="186"/>
      <c r="CI195" s="186"/>
      <c r="CJ195" s="186"/>
      <c r="CK195" s="186"/>
      <c r="CL195" s="186"/>
      <c r="CM195" s="186"/>
      <c r="CN195" s="186"/>
      <c r="CO195" s="186"/>
      <c r="CP195" s="186"/>
      <c r="CQ195" s="186"/>
      <c r="CR195" s="186"/>
      <c r="CS195" s="186"/>
      <c r="CT195" s="186"/>
      <c r="CU195" s="186"/>
      <c r="CV195" s="186"/>
      <c r="CW195" s="186"/>
      <c r="CX195" s="186"/>
      <c r="CY195" s="186"/>
      <c r="CZ195" s="186"/>
      <c r="DA195" s="186"/>
      <c r="DB195" s="186"/>
      <c r="DC195" s="186"/>
      <c r="DD195" s="186"/>
      <c r="DE195" s="186"/>
      <c r="DF195" s="186"/>
      <c r="DG195" s="186"/>
      <c r="DH195" s="186"/>
      <c r="DI195" s="186"/>
      <c r="DJ195" s="186"/>
      <c r="DK195" s="186"/>
      <c r="DL195" s="186"/>
      <c r="DM195" s="186"/>
      <c r="DN195" s="186"/>
      <c r="DO195" s="186"/>
      <c r="DP195" s="186"/>
      <c r="DQ195" s="186"/>
      <c r="DR195" s="186"/>
      <c r="DS195" s="186"/>
      <c r="DT195" s="186"/>
      <c r="DU195" s="186"/>
      <c r="DV195" s="186"/>
      <c r="DW195" s="186"/>
      <c r="DX195" s="186"/>
      <c r="DY195" s="186"/>
      <c r="DZ195" s="186"/>
      <c r="EA195" s="186"/>
      <c r="EB195" s="186"/>
      <c r="EC195" s="186"/>
      <c r="ED195" s="186"/>
      <c r="EE195" s="186"/>
      <c r="EF195" s="186"/>
      <c r="EG195" s="186"/>
      <c r="EH195" s="186"/>
      <c r="EI195" s="186"/>
      <c r="EJ195" s="186"/>
      <c r="EK195" s="186"/>
      <c r="EL195" s="186"/>
      <c r="EM195" s="186"/>
      <c r="EN195" s="186"/>
      <c r="EO195" s="186"/>
      <c r="EP195" s="186"/>
      <c r="EQ195" s="186"/>
      <c r="ER195" s="186"/>
      <c r="ES195" s="186"/>
      <c r="ET195" s="186"/>
      <c r="EU195" s="186"/>
      <c r="EV195" s="186"/>
      <c r="EW195" s="186"/>
      <c r="EX195" s="186"/>
      <c r="EY195" s="186"/>
      <c r="EZ195" s="186"/>
      <c r="FA195" s="186"/>
      <c r="FB195" s="186"/>
      <c r="FC195" s="186"/>
      <c r="FD195" s="186"/>
      <c r="FE195" s="186"/>
      <c r="FF195" s="186"/>
      <c r="FG195" s="186"/>
      <c r="FH195" s="186"/>
      <c r="FI195" s="186"/>
      <c r="FJ195" s="186"/>
      <c r="FK195" s="186"/>
      <c r="FL195" s="186"/>
      <c r="FM195" s="186"/>
      <c r="FN195" s="186"/>
      <c r="FO195" s="186"/>
      <c r="FP195" s="186"/>
      <c r="FQ195" s="186"/>
      <c r="FR195" s="186"/>
      <c r="FS195" s="186"/>
      <c r="FT195" s="186"/>
      <c r="FU195" s="186"/>
      <c r="FV195" s="186"/>
      <c r="FW195" s="186"/>
      <c r="FX195" s="186"/>
      <c r="FY195" s="186"/>
      <c r="FZ195" s="186"/>
      <c r="GA195" s="186"/>
      <c r="GB195" s="186"/>
      <c r="GC195" s="186"/>
      <c r="GD195" s="186"/>
      <c r="GE195" s="186"/>
      <c r="GF195" s="186"/>
      <c r="GG195" s="186"/>
      <c r="GH195" s="186"/>
      <c r="GI195" s="186"/>
      <c r="GJ195" s="186"/>
      <c r="GK195" s="186"/>
      <c r="GL195" s="186"/>
      <c r="GM195" s="186"/>
      <c r="GN195" s="186"/>
      <c r="GO195" s="186"/>
      <c r="GP195" s="186"/>
      <c r="GQ195" s="186"/>
      <c r="GR195" s="186"/>
      <c r="GS195" s="186"/>
      <c r="GT195" s="186"/>
      <c r="GU195" s="186"/>
      <c r="GV195" s="186"/>
      <c r="GW195" s="186"/>
      <c r="GX195" s="186"/>
      <c r="GY195" s="186"/>
      <c r="GZ195" s="186"/>
      <c r="HA195" s="186"/>
      <c r="HB195" s="186"/>
      <c r="HC195" s="186"/>
      <c r="HD195" s="186"/>
      <c r="HE195" s="186"/>
      <c r="HF195" s="186"/>
      <c r="HG195" s="186"/>
      <c r="HH195" s="186"/>
      <c r="HI195" s="186"/>
      <c r="HJ195" s="186"/>
      <c r="HK195" s="186"/>
      <c r="HL195" s="186"/>
      <c r="HM195" s="186"/>
      <c r="HN195" s="186"/>
      <c r="HO195" s="186"/>
      <c r="HP195" s="186"/>
      <c r="HQ195" s="186"/>
      <c r="HR195" s="186"/>
      <c r="HS195" s="186"/>
      <c r="HT195" s="186"/>
      <c r="HU195" s="186"/>
      <c r="HV195" s="186"/>
      <c r="HW195" s="186"/>
      <c r="HX195" s="186"/>
      <c r="HY195" s="186"/>
      <c r="HZ195" s="186"/>
      <c r="IA195" s="186"/>
      <c r="IB195" s="186"/>
      <c r="IC195" s="186"/>
      <c r="ID195" s="186"/>
      <c r="IE195" s="186"/>
      <c r="IF195" s="186"/>
      <c r="IG195" s="186"/>
      <c r="IH195" s="186"/>
      <c r="II195" s="186"/>
      <c r="IJ195" s="186"/>
      <c r="IK195" s="186"/>
      <c r="IL195" s="186"/>
      <c r="IM195" s="186"/>
      <c r="IN195" s="186"/>
      <c r="IO195" s="186"/>
      <c r="IP195" s="186"/>
      <c r="IQ195" s="186"/>
    </row>
    <row r="196" spans="1:251" ht="18.95" customHeight="1">
      <c r="A196" s="165"/>
      <c r="B196" s="184"/>
      <c r="C196" s="186"/>
      <c r="D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6"/>
      <c r="BD196" s="186"/>
      <c r="BE196" s="186"/>
      <c r="BF196" s="186"/>
      <c r="BG196" s="186"/>
      <c r="BH196" s="186"/>
      <c r="BI196" s="186"/>
      <c r="BJ196" s="186"/>
      <c r="BK196" s="186"/>
      <c r="BL196" s="186"/>
      <c r="BM196" s="186"/>
      <c r="BN196" s="186"/>
      <c r="BO196" s="186"/>
      <c r="BP196" s="186"/>
      <c r="BQ196" s="186"/>
      <c r="BR196" s="186"/>
      <c r="BS196" s="186"/>
      <c r="BT196" s="186"/>
      <c r="BU196" s="186"/>
      <c r="BV196" s="186"/>
      <c r="BW196" s="186"/>
      <c r="BX196" s="186"/>
      <c r="BY196" s="186"/>
      <c r="BZ196" s="186"/>
      <c r="CA196" s="186"/>
      <c r="CB196" s="186"/>
      <c r="CC196" s="186"/>
      <c r="CD196" s="186"/>
      <c r="CE196" s="186"/>
      <c r="CF196" s="186"/>
      <c r="CG196" s="186"/>
      <c r="CH196" s="186"/>
      <c r="CI196" s="186"/>
      <c r="CJ196" s="186"/>
      <c r="CK196" s="186"/>
      <c r="CL196" s="186"/>
      <c r="CM196" s="186"/>
      <c r="CN196" s="186"/>
      <c r="CO196" s="186"/>
      <c r="CP196" s="186"/>
      <c r="CQ196" s="186"/>
      <c r="CR196" s="186"/>
      <c r="CS196" s="186"/>
      <c r="CT196" s="186"/>
      <c r="CU196" s="186"/>
      <c r="CV196" s="186"/>
      <c r="CW196" s="186"/>
      <c r="CX196" s="186"/>
      <c r="CY196" s="186"/>
      <c r="CZ196" s="186"/>
      <c r="DA196" s="186"/>
      <c r="DB196" s="186"/>
      <c r="DC196" s="186"/>
      <c r="DD196" s="186"/>
      <c r="DE196" s="186"/>
      <c r="DF196" s="186"/>
      <c r="DG196" s="186"/>
      <c r="DH196" s="186"/>
      <c r="DI196" s="186"/>
      <c r="DJ196" s="186"/>
      <c r="DK196" s="186"/>
      <c r="DL196" s="186"/>
      <c r="DM196" s="186"/>
      <c r="DN196" s="186"/>
      <c r="DO196" s="186"/>
      <c r="DP196" s="186"/>
      <c r="DQ196" s="186"/>
      <c r="DR196" s="186"/>
      <c r="DS196" s="186"/>
      <c r="DT196" s="186"/>
      <c r="DU196" s="186"/>
      <c r="DV196" s="186"/>
      <c r="DW196" s="186"/>
      <c r="DX196" s="186"/>
      <c r="DY196" s="186"/>
      <c r="DZ196" s="186"/>
      <c r="EA196" s="186"/>
      <c r="EB196" s="186"/>
      <c r="EC196" s="186"/>
      <c r="ED196" s="186"/>
      <c r="EE196" s="186"/>
      <c r="EF196" s="186"/>
      <c r="EG196" s="186"/>
      <c r="EH196" s="186"/>
      <c r="EI196" s="186"/>
      <c r="EJ196" s="186"/>
      <c r="EK196" s="186"/>
      <c r="EL196" s="186"/>
      <c r="EM196" s="186"/>
      <c r="EN196" s="186"/>
      <c r="EO196" s="186"/>
      <c r="EP196" s="186"/>
      <c r="EQ196" s="186"/>
      <c r="ER196" s="186"/>
      <c r="ES196" s="186"/>
      <c r="ET196" s="186"/>
      <c r="EU196" s="186"/>
      <c r="EV196" s="186"/>
      <c r="EW196" s="186"/>
      <c r="EX196" s="186"/>
      <c r="EY196" s="186"/>
      <c r="EZ196" s="186"/>
      <c r="FA196" s="186"/>
      <c r="FB196" s="186"/>
      <c r="FC196" s="186"/>
      <c r="FD196" s="186"/>
      <c r="FE196" s="186"/>
      <c r="FF196" s="186"/>
      <c r="FG196" s="186"/>
      <c r="FH196" s="186"/>
      <c r="FI196" s="186"/>
      <c r="FJ196" s="186"/>
      <c r="FK196" s="186"/>
      <c r="FL196" s="186"/>
      <c r="FM196" s="186"/>
      <c r="FN196" s="186"/>
      <c r="FO196" s="186"/>
      <c r="FP196" s="186"/>
      <c r="FQ196" s="186"/>
      <c r="FR196" s="186"/>
      <c r="FS196" s="186"/>
      <c r="FT196" s="186"/>
      <c r="FU196" s="186"/>
      <c r="FV196" s="186"/>
      <c r="FW196" s="186"/>
      <c r="FX196" s="186"/>
      <c r="FY196" s="186"/>
      <c r="FZ196" s="186"/>
      <c r="GA196" s="186"/>
      <c r="GB196" s="186"/>
      <c r="GC196" s="186"/>
      <c r="GD196" s="186"/>
      <c r="GE196" s="186"/>
      <c r="GF196" s="186"/>
      <c r="GG196" s="186"/>
      <c r="GH196" s="186"/>
      <c r="GI196" s="186"/>
      <c r="GJ196" s="186"/>
      <c r="GK196" s="186"/>
      <c r="GL196" s="186"/>
      <c r="GM196" s="186"/>
      <c r="GN196" s="186"/>
      <c r="GO196" s="186"/>
      <c r="GP196" s="186"/>
      <c r="GQ196" s="186"/>
      <c r="GR196" s="186"/>
      <c r="GS196" s="186"/>
      <c r="GT196" s="186"/>
      <c r="GU196" s="186"/>
      <c r="GV196" s="186"/>
      <c r="GW196" s="186"/>
      <c r="GX196" s="186"/>
      <c r="GY196" s="186"/>
      <c r="GZ196" s="186"/>
      <c r="HA196" s="186"/>
      <c r="HB196" s="186"/>
      <c r="HC196" s="186"/>
      <c r="HD196" s="186"/>
      <c r="HE196" s="186"/>
      <c r="HF196" s="186"/>
      <c r="HG196" s="186"/>
      <c r="HH196" s="186"/>
      <c r="HI196" s="186"/>
      <c r="HJ196" s="186"/>
      <c r="HK196" s="186"/>
      <c r="HL196" s="186"/>
      <c r="HM196" s="186"/>
      <c r="HN196" s="186"/>
      <c r="HO196" s="186"/>
      <c r="HP196" s="186"/>
      <c r="HQ196" s="186"/>
      <c r="HR196" s="186"/>
      <c r="HS196" s="186"/>
      <c r="HT196" s="186"/>
      <c r="HU196" s="186"/>
      <c r="HV196" s="186"/>
      <c r="HW196" s="186"/>
      <c r="HX196" s="186"/>
      <c r="HY196" s="186"/>
      <c r="HZ196" s="186"/>
      <c r="IA196" s="186"/>
      <c r="IB196" s="186"/>
      <c r="IC196" s="186"/>
      <c r="ID196" s="186"/>
      <c r="IE196" s="186"/>
      <c r="IF196" s="186"/>
      <c r="IG196" s="186"/>
      <c r="IH196" s="186"/>
      <c r="II196" s="186"/>
      <c r="IJ196" s="186"/>
      <c r="IK196" s="186"/>
      <c r="IL196" s="186"/>
      <c r="IM196" s="186"/>
      <c r="IN196" s="186"/>
      <c r="IO196" s="186"/>
      <c r="IP196" s="186"/>
      <c r="IQ196" s="186"/>
    </row>
    <row r="197" spans="1:251" ht="18.95" customHeight="1">
      <c r="A197" s="165"/>
      <c r="B197" s="184"/>
      <c r="C197" s="186"/>
      <c r="D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/>
      <c r="BB197" s="186"/>
      <c r="BC197" s="186"/>
      <c r="BD197" s="186"/>
      <c r="BE197" s="186"/>
      <c r="BF197" s="186"/>
      <c r="BG197" s="186"/>
      <c r="BH197" s="186"/>
      <c r="BI197" s="186"/>
      <c r="BJ197" s="186"/>
      <c r="BK197" s="186"/>
      <c r="BL197" s="186"/>
      <c r="BM197" s="186"/>
      <c r="BN197" s="186"/>
      <c r="BO197" s="186"/>
      <c r="BP197" s="186"/>
      <c r="BQ197" s="186"/>
      <c r="BR197" s="186"/>
      <c r="BS197" s="186"/>
      <c r="BT197" s="186"/>
      <c r="BU197" s="186"/>
      <c r="BV197" s="186"/>
      <c r="BW197" s="186"/>
      <c r="BX197" s="186"/>
      <c r="BY197" s="186"/>
      <c r="BZ197" s="186"/>
      <c r="CA197" s="186"/>
      <c r="CB197" s="186"/>
      <c r="CC197" s="186"/>
      <c r="CD197" s="186"/>
      <c r="CE197" s="186"/>
      <c r="CF197" s="186"/>
      <c r="CG197" s="186"/>
      <c r="CH197" s="186"/>
      <c r="CI197" s="186"/>
      <c r="CJ197" s="186"/>
      <c r="CK197" s="186"/>
      <c r="CL197" s="186"/>
      <c r="CM197" s="186"/>
      <c r="CN197" s="186"/>
      <c r="CO197" s="186"/>
      <c r="CP197" s="186"/>
      <c r="CQ197" s="186"/>
      <c r="CR197" s="186"/>
      <c r="CS197" s="186"/>
      <c r="CT197" s="186"/>
      <c r="CU197" s="186"/>
      <c r="CV197" s="186"/>
      <c r="CW197" s="186"/>
      <c r="CX197" s="186"/>
      <c r="CY197" s="186"/>
      <c r="CZ197" s="186"/>
      <c r="DA197" s="186"/>
      <c r="DB197" s="186"/>
      <c r="DC197" s="186"/>
      <c r="DD197" s="186"/>
      <c r="DE197" s="186"/>
      <c r="DF197" s="186"/>
      <c r="DG197" s="186"/>
      <c r="DH197" s="186"/>
      <c r="DI197" s="186"/>
      <c r="DJ197" s="186"/>
      <c r="DK197" s="186"/>
      <c r="DL197" s="186"/>
      <c r="DM197" s="186"/>
      <c r="DN197" s="186"/>
      <c r="DO197" s="186"/>
      <c r="DP197" s="186"/>
      <c r="DQ197" s="186"/>
      <c r="DR197" s="186"/>
      <c r="DS197" s="186"/>
      <c r="DT197" s="186"/>
      <c r="DU197" s="186"/>
      <c r="DV197" s="186"/>
      <c r="DW197" s="186"/>
      <c r="DX197" s="186"/>
      <c r="DY197" s="186"/>
      <c r="DZ197" s="186"/>
      <c r="EA197" s="186"/>
      <c r="EB197" s="186"/>
      <c r="EC197" s="186"/>
      <c r="ED197" s="186"/>
      <c r="EE197" s="186"/>
      <c r="EF197" s="186"/>
      <c r="EG197" s="186"/>
      <c r="EH197" s="186"/>
      <c r="EI197" s="186"/>
      <c r="EJ197" s="186"/>
      <c r="EK197" s="186"/>
      <c r="EL197" s="186"/>
      <c r="EM197" s="186"/>
      <c r="EN197" s="186"/>
      <c r="EO197" s="186"/>
      <c r="EP197" s="186"/>
      <c r="EQ197" s="186"/>
      <c r="ER197" s="186"/>
      <c r="ES197" s="186"/>
      <c r="ET197" s="186"/>
      <c r="EU197" s="186"/>
      <c r="EV197" s="186"/>
      <c r="EW197" s="186"/>
      <c r="EX197" s="186"/>
      <c r="EY197" s="186"/>
      <c r="EZ197" s="186"/>
      <c r="FA197" s="186"/>
      <c r="FB197" s="186"/>
      <c r="FC197" s="186"/>
      <c r="FD197" s="186"/>
      <c r="FE197" s="186"/>
      <c r="FF197" s="186"/>
      <c r="FG197" s="186"/>
      <c r="FH197" s="186"/>
      <c r="FI197" s="186"/>
      <c r="FJ197" s="186"/>
      <c r="FK197" s="186"/>
      <c r="FL197" s="186"/>
      <c r="FM197" s="186"/>
      <c r="FN197" s="186"/>
      <c r="FO197" s="186"/>
      <c r="FP197" s="186"/>
      <c r="FQ197" s="186"/>
      <c r="FR197" s="186"/>
      <c r="FS197" s="186"/>
      <c r="FT197" s="186"/>
      <c r="FU197" s="186"/>
      <c r="FV197" s="186"/>
      <c r="FW197" s="186"/>
      <c r="FX197" s="186"/>
      <c r="FY197" s="186"/>
      <c r="FZ197" s="186"/>
      <c r="GA197" s="186"/>
      <c r="GB197" s="186"/>
      <c r="GC197" s="186"/>
      <c r="GD197" s="186"/>
      <c r="GE197" s="186"/>
      <c r="GF197" s="186"/>
      <c r="GG197" s="186"/>
      <c r="GH197" s="186"/>
      <c r="GI197" s="186"/>
      <c r="GJ197" s="186"/>
      <c r="GK197" s="186"/>
      <c r="GL197" s="186"/>
      <c r="GM197" s="186"/>
      <c r="GN197" s="186"/>
      <c r="GO197" s="186"/>
      <c r="GP197" s="186"/>
      <c r="GQ197" s="186"/>
      <c r="GR197" s="186"/>
      <c r="GS197" s="186"/>
      <c r="GT197" s="186"/>
      <c r="GU197" s="186"/>
      <c r="GV197" s="186"/>
      <c r="GW197" s="186"/>
      <c r="GX197" s="186"/>
      <c r="GY197" s="186"/>
      <c r="GZ197" s="186"/>
      <c r="HA197" s="186"/>
      <c r="HB197" s="186"/>
      <c r="HC197" s="186"/>
      <c r="HD197" s="186"/>
      <c r="HE197" s="186"/>
      <c r="HF197" s="186"/>
      <c r="HG197" s="186"/>
      <c r="HH197" s="186"/>
      <c r="HI197" s="186"/>
      <c r="HJ197" s="186"/>
      <c r="HK197" s="186"/>
      <c r="HL197" s="186"/>
      <c r="HM197" s="186"/>
      <c r="HN197" s="186"/>
      <c r="HO197" s="186"/>
      <c r="HP197" s="186"/>
      <c r="HQ197" s="186"/>
      <c r="HR197" s="186"/>
      <c r="HS197" s="186"/>
      <c r="HT197" s="186"/>
      <c r="HU197" s="186"/>
      <c r="HV197" s="186"/>
      <c r="HW197" s="186"/>
      <c r="HX197" s="186"/>
      <c r="HY197" s="186"/>
      <c r="HZ197" s="186"/>
      <c r="IA197" s="186"/>
      <c r="IB197" s="186"/>
      <c r="IC197" s="186"/>
      <c r="ID197" s="186"/>
      <c r="IE197" s="186"/>
      <c r="IF197" s="186"/>
      <c r="IG197" s="186"/>
      <c r="IH197" s="186"/>
      <c r="II197" s="186"/>
      <c r="IJ197" s="186"/>
      <c r="IK197" s="186"/>
      <c r="IL197" s="186"/>
      <c r="IM197" s="186"/>
      <c r="IN197" s="186"/>
      <c r="IO197" s="186"/>
      <c r="IP197" s="186"/>
      <c r="IQ197" s="186"/>
    </row>
    <row r="198" spans="1:251" ht="18.95" customHeight="1">
      <c r="A198" s="165"/>
      <c r="B198" s="184"/>
      <c r="C198" s="186"/>
      <c r="D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6"/>
      <c r="BD198" s="186"/>
      <c r="BE198" s="186"/>
      <c r="BF198" s="186"/>
      <c r="BG198" s="186"/>
      <c r="BH198" s="186"/>
      <c r="BI198" s="186"/>
      <c r="BJ198" s="186"/>
      <c r="BK198" s="186"/>
      <c r="BL198" s="186"/>
      <c r="BM198" s="186"/>
      <c r="BN198" s="186"/>
      <c r="BO198" s="186"/>
      <c r="BP198" s="186"/>
      <c r="BQ198" s="186"/>
      <c r="BR198" s="186"/>
      <c r="BS198" s="186"/>
      <c r="BT198" s="186"/>
      <c r="BU198" s="186"/>
      <c r="BV198" s="186"/>
      <c r="BW198" s="186"/>
      <c r="BX198" s="186"/>
      <c r="BY198" s="186"/>
      <c r="BZ198" s="186"/>
      <c r="CA198" s="186"/>
      <c r="CB198" s="186"/>
      <c r="CC198" s="186"/>
      <c r="CD198" s="186"/>
      <c r="CE198" s="186"/>
      <c r="CF198" s="186"/>
      <c r="CG198" s="186"/>
      <c r="CH198" s="186"/>
      <c r="CI198" s="186"/>
      <c r="CJ198" s="186"/>
      <c r="CK198" s="186"/>
      <c r="CL198" s="186"/>
      <c r="CM198" s="186"/>
      <c r="CN198" s="186"/>
      <c r="CO198" s="186"/>
      <c r="CP198" s="186"/>
      <c r="CQ198" s="186"/>
      <c r="CR198" s="186"/>
      <c r="CS198" s="186"/>
      <c r="CT198" s="186"/>
      <c r="CU198" s="186"/>
      <c r="CV198" s="186"/>
      <c r="CW198" s="186"/>
      <c r="CX198" s="186"/>
      <c r="CY198" s="186"/>
      <c r="CZ198" s="186"/>
      <c r="DA198" s="186"/>
      <c r="DB198" s="186"/>
      <c r="DC198" s="186"/>
      <c r="DD198" s="186"/>
      <c r="DE198" s="186"/>
      <c r="DF198" s="186"/>
      <c r="DG198" s="186"/>
      <c r="DH198" s="186"/>
      <c r="DI198" s="186"/>
      <c r="DJ198" s="186"/>
      <c r="DK198" s="186"/>
      <c r="DL198" s="186"/>
      <c r="DM198" s="186"/>
      <c r="DN198" s="186"/>
      <c r="DO198" s="186"/>
      <c r="DP198" s="186"/>
      <c r="DQ198" s="186"/>
      <c r="DR198" s="186"/>
      <c r="DS198" s="186"/>
      <c r="DT198" s="186"/>
      <c r="DU198" s="186"/>
      <c r="DV198" s="186"/>
      <c r="DW198" s="186"/>
      <c r="DX198" s="186"/>
      <c r="DY198" s="186"/>
      <c r="DZ198" s="186"/>
      <c r="EA198" s="186"/>
      <c r="EB198" s="186"/>
      <c r="EC198" s="186"/>
      <c r="ED198" s="186"/>
      <c r="EE198" s="186"/>
      <c r="EF198" s="186"/>
      <c r="EG198" s="186"/>
      <c r="EH198" s="186"/>
      <c r="EI198" s="186"/>
      <c r="EJ198" s="186"/>
      <c r="EK198" s="186"/>
      <c r="EL198" s="186"/>
      <c r="EM198" s="186"/>
      <c r="EN198" s="186"/>
      <c r="EO198" s="186"/>
      <c r="EP198" s="186"/>
      <c r="EQ198" s="186"/>
      <c r="ER198" s="186"/>
      <c r="ES198" s="186"/>
      <c r="ET198" s="186"/>
      <c r="EU198" s="186"/>
      <c r="EV198" s="186"/>
      <c r="EW198" s="186"/>
      <c r="EX198" s="186"/>
      <c r="EY198" s="186"/>
      <c r="EZ198" s="186"/>
      <c r="FA198" s="186"/>
      <c r="FB198" s="186"/>
      <c r="FC198" s="186"/>
      <c r="FD198" s="186"/>
      <c r="FE198" s="186"/>
      <c r="FF198" s="186"/>
      <c r="FG198" s="186"/>
      <c r="FH198" s="186"/>
      <c r="FI198" s="186"/>
      <c r="FJ198" s="186"/>
      <c r="FK198" s="186"/>
      <c r="FL198" s="186"/>
      <c r="FM198" s="186"/>
      <c r="FN198" s="186"/>
      <c r="FO198" s="186"/>
      <c r="FP198" s="186"/>
      <c r="FQ198" s="186"/>
      <c r="FR198" s="186"/>
      <c r="FS198" s="186"/>
      <c r="FT198" s="186"/>
      <c r="FU198" s="186"/>
      <c r="FV198" s="186"/>
      <c r="FW198" s="186"/>
      <c r="FX198" s="186"/>
      <c r="FY198" s="186"/>
      <c r="FZ198" s="186"/>
      <c r="GA198" s="186"/>
      <c r="GB198" s="186"/>
      <c r="GC198" s="186"/>
      <c r="GD198" s="186"/>
      <c r="GE198" s="186"/>
      <c r="GF198" s="186"/>
      <c r="GG198" s="186"/>
      <c r="GH198" s="186"/>
      <c r="GI198" s="186"/>
      <c r="GJ198" s="186"/>
      <c r="GK198" s="186"/>
      <c r="GL198" s="186"/>
      <c r="GM198" s="186"/>
      <c r="GN198" s="186"/>
      <c r="GO198" s="186"/>
      <c r="GP198" s="186"/>
      <c r="GQ198" s="186"/>
      <c r="GR198" s="186"/>
      <c r="GS198" s="186"/>
      <c r="GT198" s="186"/>
      <c r="GU198" s="186"/>
      <c r="GV198" s="186"/>
      <c r="GW198" s="186"/>
      <c r="GX198" s="186"/>
      <c r="GY198" s="186"/>
      <c r="GZ198" s="186"/>
      <c r="HA198" s="186"/>
      <c r="HB198" s="186"/>
      <c r="HC198" s="186"/>
      <c r="HD198" s="186"/>
      <c r="HE198" s="186"/>
      <c r="HF198" s="186"/>
      <c r="HG198" s="186"/>
      <c r="HH198" s="186"/>
      <c r="HI198" s="186"/>
      <c r="HJ198" s="186"/>
      <c r="HK198" s="186"/>
      <c r="HL198" s="186"/>
      <c r="HM198" s="186"/>
      <c r="HN198" s="186"/>
      <c r="HO198" s="186"/>
      <c r="HP198" s="186"/>
      <c r="HQ198" s="186"/>
      <c r="HR198" s="186"/>
      <c r="HS198" s="186"/>
      <c r="HT198" s="186"/>
      <c r="HU198" s="186"/>
      <c r="HV198" s="186"/>
      <c r="HW198" s="186"/>
      <c r="HX198" s="186"/>
      <c r="HY198" s="186"/>
      <c r="HZ198" s="186"/>
      <c r="IA198" s="186"/>
      <c r="IB198" s="186"/>
      <c r="IC198" s="186"/>
      <c r="ID198" s="186"/>
      <c r="IE198" s="186"/>
      <c r="IF198" s="186"/>
      <c r="IG198" s="186"/>
      <c r="IH198" s="186"/>
      <c r="II198" s="186"/>
      <c r="IJ198" s="186"/>
      <c r="IK198" s="186"/>
      <c r="IL198" s="186"/>
      <c r="IM198" s="186"/>
      <c r="IN198" s="186"/>
      <c r="IO198" s="186"/>
      <c r="IP198" s="186"/>
      <c r="IQ198" s="186"/>
    </row>
    <row r="199" spans="1:251" ht="18.95" customHeight="1">
      <c r="A199" s="165"/>
      <c r="B199" s="184"/>
      <c r="C199" s="186"/>
      <c r="D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6"/>
      <c r="BD199" s="186"/>
      <c r="BE199" s="186"/>
      <c r="BF199" s="186"/>
      <c r="BG199" s="186"/>
      <c r="BH199" s="186"/>
      <c r="BI199" s="186"/>
      <c r="BJ199" s="186"/>
      <c r="BK199" s="186"/>
      <c r="BL199" s="186"/>
      <c r="BM199" s="186"/>
      <c r="BN199" s="186"/>
      <c r="BO199" s="186"/>
      <c r="BP199" s="186"/>
      <c r="BQ199" s="186"/>
      <c r="BR199" s="186"/>
      <c r="BS199" s="186"/>
      <c r="BT199" s="186"/>
      <c r="BU199" s="186"/>
      <c r="BV199" s="186"/>
      <c r="BW199" s="186"/>
      <c r="BX199" s="186"/>
      <c r="BY199" s="186"/>
      <c r="BZ199" s="186"/>
      <c r="CA199" s="186"/>
      <c r="CB199" s="186"/>
      <c r="CC199" s="186"/>
      <c r="CD199" s="186"/>
      <c r="CE199" s="186"/>
      <c r="CF199" s="186"/>
      <c r="CG199" s="186"/>
      <c r="CH199" s="186"/>
      <c r="CI199" s="186"/>
      <c r="CJ199" s="186"/>
      <c r="CK199" s="186"/>
      <c r="CL199" s="186"/>
      <c r="CM199" s="186"/>
      <c r="CN199" s="186"/>
      <c r="CO199" s="186"/>
      <c r="CP199" s="186"/>
      <c r="CQ199" s="186"/>
      <c r="CR199" s="186"/>
      <c r="CS199" s="186"/>
      <c r="CT199" s="186"/>
      <c r="CU199" s="186"/>
      <c r="CV199" s="186"/>
      <c r="CW199" s="186"/>
      <c r="CX199" s="186"/>
      <c r="CY199" s="186"/>
      <c r="CZ199" s="186"/>
      <c r="DA199" s="186"/>
      <c r="DB199" s="186"/>
      <c r="DC199" s="186"/>
      <c r="DD199" s="186"/>
      <c r="DE199" s="186"/>
      <c r="DF199" s="186"/>
      <c r="DG199" s="186"/>
      <c r="DH199" s="186"/>
      <c r="DI199" s="186"/>
      <c r="DJ199" s="186"/>
      <c r="DK199" s="186"/>
      <c r="DL199" s="186"/>
      <c r="DM199" s="186"/>
      <c r="DN199" s="186"/>
      <c r="DO199" s="186"/>
      <c r="DP199" s="186"/>
      <c r="DQ199" s="186"/>
      <c r="DR199" s="186"/>
      <c r="DS199" s="186"/>
      <c r="DT199" s="186"/>
      <c r="DU199" s="186"/>
      <c r="DV199" s="186"/>
      <c r="DW199" s="186"/>
      <c r="DX199" s="186"/>
      <c r="DY199" s="186"/>
      <c r="DZ199" s="186"/>
      <c r="EA199" s="186"/>
      <c r="EB199" s="186"/>
      <c r="EC199" s="186"/>
      <c r="ED199" s="186"/>
      <c r="EE199" s="186"/>
      <c r="EF199" s="186"/>
      <c r="EG199" s="186"/>
      <c r="EH199" s="186"/>
      <c r="EI199" s="186"/>
      <c r="EJ199" s="186"/>
      <c r="EK199" s="186"/>
      <c r="EL199" s="186"/>
      <c r="EM199" s="186"/>
      <c r="EN199" s="186"/>
      <c r="EO199" s="186"/>
      <c r="EP199" s="186"/>
      <c r="EQ199" s="186"/>
      <c r="ER199" s="186"/>
      <c r="ES199" s="186"/>
      <c r="ET199" s="186"/>
      <c r="EU199" s="186"/>
      <c r="EV199" s="186"/>
      <c r="EW199" s="186"/>
      <c r="EX199" s="186"/>
      <c r="EY199" s="186"/>
      <c r="EZ199" s="186"/>
      <c r="FA199" s="186"/>
      <c r="FB199" s="186"/>
      <c r="FC199" s="186"/>
      <c r="FD199" s="186"/>
      <c r="FE199" s="186"/>
      <c r="FF199" s="186"/>
      <c r="FG199" s="186"/>
      <c r="FH199" s="186"/>
      <c r="FI199" s="186"/>
      <c r="FJ199" s="186"/>
      <c r="FK199" s="186"/>
      <c r="FL199" s="186"/>
      <c r="FM199" s="186"/>
      <c r="FN199" s="186"/>
      <c r="FO199" s="186"/>
      <c r="FP199" s="186"/>
      <c r="FQ199" s="186"/>
      <c r="FR199" s="186"/>
      <c r="FS199" s="186"/>
      <c r="FT199" s="186"/>
      <c r="FU199" s="186"/>
      <c r="FV199" s="186"/>
      <c r="FW199" s="186"/>
      <c r="FX199" s="186"/>
      <c r="FY199" s="186"/>
      <c r="FZ199" s="186"/>
      <c r="GA199" s="186"/>
      <c r="GB199" s="186"/>
      <c r="GC199" s="186"/>
      <c r="GD199" s="186"/>
      <c r="GE199" s="186"/>
      <c r="GF199" s="186"/>
      <c r="GG199" s="186"/>
      <c r="GH199" s="186"/>
      <c r="GI199" s="186"/>
      <c r="GJ199" s="186"/>
      <c r="GK199" s="186"/>
      <c r="GL199" s="186"/>
      <c r="GM199" s="186"/>
      <c r="GN199" s="186"/>
      <c r="GO199" s="186"/>
      <c r="GP199" s="186"/>
      <c r="GQ199" s="186"/>
      <c r="GR199" s="186"/>
      <c r="GS199" s="186"/>
      <c r="GT199" s="186"/>
      <c r="GU199" s="186"/>
      <c r="GV199" s="186"/>
      <c r="GW199" s="186"/>
      <c r="GX199" s="186"/>
      <c r="GY199" s="186"/>
      <c r="GZ199" s="186"/>
      <c r="HA199" s="186"/>
      <c r="HB199" s="186"/>
      <c r="HC199" s="186"/>
      <c r="HD199" s="186"/>
      <c r="HE199" s="186"/>
      <c r="HF199" s="186"/>
      <c r="HG199" s="186"/>
      <c r="HH199" s="186"/>
      <c r="HI199" s="186"/>
      <c r="HJ199" s="186"/>
      <c r="HK199" s="186"/>
      <c r="HL199" s="186"/>
      <c r="HM199" s="186"/>
      <c r="HN199" s="186"/>
      <c r="HO199" s="186"/>
      <c r="HP199" s="186"/>
      <c r="HQ199" s="186"/>
      <c r="HR199" s="186"/>
      <c r="HS199" s="186"/>
      <c r="HT199" s="186"/>
      <c r="HU199" s="186"/>
      <c r="HV199" s="186"/>
      <c r="HW199" s="186"/>
      <c r="HX199" s="186"/>
      <c r="HY199" s="186"/>
      <c r="HZ199" s="186"/>
      <c r="IA199" s="186"/>
      <c r="IB199" s="186"/>
      <c r="IC199" s="186"/>
      <c r="ID199" s="186"/>
      <c r="IE199" s="186"/>
      <c r="IF199" s="186"/>
      <c r="IG199" s="186"/>
      <c r="IH199" s="186"/>
      <c r="II199" s="186"/>
      <c r="IJ199" s="186"/>
      <c r="IK199" s="186"/>
      <c r="IL199" s="186"/>
      <c r="IM199" s="186"/>
      <c r="IN199" s="186"/>
      <c r="IO199" s="186"/>
      <c r="IP199" s="186"/>
      <c r="IQ199" s="186"/>
    </row>
    <row r="200" spans="1:251" ht="18.95" customHeight="1">
      <c r="A200" s="165"/>
      <c r="B200" s="184"/>
      <c r="C200" s="186"/>
      <c r="D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186"/>
      <c r="BD200" s="186"/>
      <c r="BE200" s="186"/>
      <c r="BF200" s="186"/>
      <c r="BG200" s="186"/>
      <c r="BH200" s="186"/>
      <c r="BI200" s="186"/>
      <c r="BJ200" s="186"/>
      <c r="BK200" s="186"/>
      <c r="BL200" s="186"/>
      <c r="BM200" s="186"/>
      <c r="BN200" s="186"/>
      <c r="BO200" s="186"/>
      <c r="BP200" s="186"/>
      <c r="BQ200" s="186"/>
      <c r="BR200" s="186"/>
      <c r="BS200" s="186"/>
      <c r="BT200" s="186"/>
      <c r="BU200" s="186"/>
      <c r="BV200" s="186"/>
      <c r="BW200" s="186"/>
      <c r="BX200" s="186"/>
      <c r="BY200" s="186"/>
      <c r="BZ200" s="186"/>
      <c r="CA200" s="186"/>
      <c r="CB200" s="186"/>
      <c r="CC200" s="186"/>
      <c r="CD200" s="186"/>
      <c r="CE200" s="186"/>
      <c r="CF200" s="186"/>
      <c r="CG200" s="186"/>
      <c r="CH200" s="186"/>
      <c r="CI200" s="186"/>
      <c r="CJ200" s="186"/>
      <c r="CK200" s="186"/>
      <c r="CL200" s="186"/>
      <c r="CM200" s="186"/>
      <c r="CN200" s="186"/>
      <c r="CO200" s="186"/>
      <c r="CP200" s="186"/>
      <c r="CQ200" s="186"/>
      <c r="CR200" s="186"/>
      <c r="CS200" s="186"/>
      <c r="CT200" s="186"/>
      <c r="CU200" s="186"/>
      <c r="CV200" s="186"/>
      <c r="CW200" s="186"/>
      <c r="CX200" s="186"/>
      <c r="CY200" s="186"/>
      <c r="CZ200" s="186"/>
      <c r="DA200" s="186"/>
      <c r="DB200" s="186"/>
      <c r="DC200" s="186"/>
      <c r="DD200" s="186"/>
      <c r="DE200" s="186"/>
      <c r="DF200" s="186"/>
      <c r="DG200" s="186"/>
      <c r="DH200" s="186"/>
      <c r="DI200" s="186"/>
      <c r="DJ200" s="186"/>
      <c r="DK200" s="186"/>
      <c r="DL200" s="186"/>
      <c r="DM200" s="186"/>
      <c r="DN200" s="186"/>
      <c r="DO200" s="186"/>
      <c r="DP200" s="186"/>
      <c r="DQ200" s="186"/>
      <c r="DR200" s="186"/>
      <c r="DS200" s="186"/>
      <c r="DT200" s="186"/>
      <c r="DU200" s="186"/>
      <c r="DV200" s="186"/>
      <c r="DW200" s="186"/>
      <c r="DX200" s="186"/>
      <c r="DY200" s="186"/>
      <c r="DZ200" s="186"/>
      <c r="EA200" s="186"/>
      <c r="EB200" s="186"/>
      <c r="EC200" s="186"/>
      <c r="ED200" s="186"/>
      <c r="EE200" s="186"/>
      <c r="EF200" s="186"/>
      <c r="EG200" s="186"/>
      <c r="EH200" s="186"/>
      <c r="EI200" s="186"/>
      <c r="EJ200" s="186"/>
      <c r="EK200" s="186"/>
      <c r="EL200" s="186"/>
      <c r="EM200" s="186"/>
      <c r="EN200" s="186"/>
      <c r="EO200" s="186"/>
      <c r="EP200" s="186"/>
      <c r="EQ200" s="186"/>
      <c r="ER200" s="186"/>
      <c r="ES200" s="186"/>
      <c r="ET200" s="186"/>
      <c r="EU200" s="186"/>
      <c r="EV200" s="186"/>
      <c r="EW200" s="186"/>
      <c r="EX200" s="186"/>
      <c r="EY200" s="186"/>
      <c r="EZ200" s="186"/>
      <c r="FA200" s="186"/>
      <c r="FB200" s="186"/>
      <c r="FC200" s="186"/>
      <c r="FD200" s="186"/>
      <c r="FE200" s="186"/>
      <c r="FF200" s="186"/>
      <c r="FG200" s="186"/>
      <c r="FH200" s="186"/>
      <c r="FI200" s="186"/>
      <c r="FJ200" s="186"/>
      <c r="FK200" s="186"/>
      <c r="FL200" s="186"/>
      <c r="FM200" s="186"/>
      <c r="FN200" s="186"/>
      <c r="FO200" s="186"/>
      <c r="FP200" s="186"/>
      <c r="FQ200" s="186"/>
      <c r="FR200" s="186"/>
      <c r="FS200" s="186"/>
      <c r="FT200" s="186"/>
      <c r="FU200" s="186"/>
      <c r="FV200" s="186"/>
      <c r="FW200" s="186"/>
      <c r="FX200" s="186"/>
      <c r="FY200" s="186"/>
      <c r="FZ200" s="186"/>
      <c r="GA200" s="186"/>
      <c r="GB200" s="186"/>
      <c r="GC200" s="186"/>
      <c r="GD200" s="186"/>
      <c r="GE200" s="186"/>
      <c r="GF200" s="186"/>
      <c r="GG200" s="186"/>
      <c r="GH200" s="186"/>
      <c r="GI200" s="186"/>
      <c r="GJ200" s="186"/>
      <c r="GK200" s="186"/>
      <c r="GL200" s="186"/>
      <c r="GM200" s="186"/>
      <c r="GN200" s="186"/>
      <c r="GO200" s="186"/>
      <c r="GP200" s="186"/>
      <c r="GQ200" s="186"/>
      <c r="GR200" s="186"/>
      <c r="GS200" s="186"/>
      <c r="GT200" s="186"/>
      <c r="GU200" s="186"/>
      <c r="GV200" s="186"/>
      <c r="GW200" s="186"/>
      <c r="GX200" s="186"/>
      <c r="GY200" s="186"/>
      <c r="GZ200" s="186"/>
      <c r="HA200" s="186"/>
      <c r="HB200" s="186"/>
      <c r="HC200" s="186"/>
      <c r="HD200" s="186"/>
      <c r="HE200" s="186"/>
      <c r="HF200" s="186"/>
      <c r="HG200" s="186"/>
      <c r="HH200" s="186"/>
      <c r="HI200" s="186"/>
      <c r="HJ200" s="186"/>
      <c r="HK200" s="186"/>
      <c r="HL200" s="186"/>
      <c r="HM200" s="186"/>
      <c r="HN200" s="186"/>
      <c r="HO200" s="186"/>
      <c r="HP200" s="186"/>
      <c r="HQ200" s="186"/>
      <c r="HR200" s="186"/>
      <c r="HS200" s="186"/>
      <c r="HT200" s="186"/>
      <c r="HU200" s="186"/>
      <c r="HV200" s="186"/>
      <c r="HW200" s="186"/>
      <c r="HX200" s="186"/>
      <c r="HY200" s="186"/>
      <c r="HZ200" s="186"/>
      <c r="IA200" s="186"/>
      <c r="IB200" s="186"/>
      <c r="IC200" s="186"/>
      <c r="ID200" s="186"/>
      <c r="IE200" s="186"/>
      <c r="IF200" s="186"/>
      <c r="IG200" s="186"/>
      <c r="IH200" s="186"/>
      <c r="II200" s="186"/>
      <c r="IJ200" s="186"/>
      <c r="IK200" s="186"/>
      <c r="IL200" s="186"/>
      <c r="IM200" s="186"/>
      <c r="IN200" s="186"/>
      <c r="IO200" s="186"/>
      <c r="IP200" s="186"/>
      <c r="IQ200" s="186"/>
    </row>
    <row r="201" spans="1:251" ht="18.95" customHeight="1">
      <c r="A201" s="165"/>
      <c r="B201" s="184"/>
      <c r="C201" s="186"/>
      <c r="D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186"/>
      <c r="BA201" s="186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86"/>
      <c r="BM201" s="186"/>
      <c r="BN201" s="186"/>
      <c r="BO201" s="186"/>
      <c r="BP201" s="186"/>
      <c r="BQ201" s="186"/>
      <c r="BR201" s="186"/>
      <c r="BS201" s="186"/>
      <c r="BT201" s="186"/>
      <c r="BU201" s="186"/>
      <c r="BV201" s="186"/>
      <c r="BW201" s="186"/>
      <c r="BX201" s="186"/>
      <c r="BY201" s="186"/>
      <c r="BZ201" s="186"/>
      <c r="CA201" s="186"/>
      <c r="CB201" s="186"/>
      <c r="CC201" s="186"/>
      <c r="CD201" s="186"/>
      <c r="CE201" s="186"/>
      <c r="CF201" s="186"/>
      <c r="CG201" s="186"/>
      <c r="CH201" s="186"/>
      <c r="CI201" s="186"/>
      <c r="CJ201" s="186"/>
      <c r="CK201" s="186"/>
      <c r="CL201" s="186"/>
      <c r="CM201" s="186"/>
      <c r="CN201" s="186"/>
      <c r="CO201" s="186"/>
      <c r="CP201" s="186"/>
      <c r="CQ201" s="186"/>
      <c r="CR201" s="186"/>
      <c r="CS201" s="186"/>
      <c r="CT201" s="186"/>
      <c r="CU201" s="186"/>
      <c r="CV201" s="186"/>
      <c r="CW201" s="186"/>
      <c r="CX201" s="186"/>
      <c r="CY201" s="186"/>
      <c r="CZ201" s="186"/>
      <c r="DA201" s="186"/>
      <c r="DB201" s="186"/>
      <c r="DC201" s="186"/>
      <c r="DD201" s="186"/>
      <c r="DE201" s="186"/>
      <c r="DF201" s="186"/>
      <c r="DG201" s="186"/>
      <c r="DH201" s="186"/>
      <c r="DI201" s="186"/>
      <c r="DJ201" s="186"/>
      <c r="DK201" s="186"/>
      <c r="DL201" s="186"/>
      <c r="DM201" s="186"/>
      <c r="DN201" s="186"/>
      <c r="DO201" s="186"/>
      <c r="DP201" s="186"/>
      <c r="DQ201" s="186"/>
      <c r="DR201" s="186"/>
      <c r="DS201" s="186"/>
      <c r="DT201" s="186"/>
      <c r="DU201" s="186"/>
      <c r="DV201" s="186"/>
      <c r="DW201" s="186"/>
      <c r="DX201" s="186"/>
      <c r="DY201" s="186"/>
      <c r="DZ201" s="186"/>
      <c r="EA201" s="186"/>
      <c r="EB201" s="186"/>
      <c r="EC201" s="186"/>
      <c r="ED201" s="186"/>
      <c r="EE201" s="186"/>
      <c r="EF201" s="186"/>
      <c r="EG201" s="186"/>
      <c r="EH201" s="186"/>
      <c r="EI201" s="186"/>
      <c r="EJ201" s="186"/>
      <c r="EK201" s="186"/>
      <c r="EL201" s="186"/>
      <c r="EM201" s="186"/>
      <c r="EN201" s="186"/>
      <c r="EO201" s="186"/>
      <c r="EP201" s="186"/>
      <c r="EQ201" s="186"/>
      <c r="ER201" s="186"/>
      <c r="ES201" s="186"/>
      <c r="ET201" s="186"/>
      <c r="EU201" s="186"/>
      <c r="EV201" s="186"/>
      <c r="EW201" s="186"/>
      <c r="EX201" s="186"/>
      <c r="EY201" s="186"/>
      <c r="EZ201" s="186"/>
      <c r="FA201" s="186"/>
      <c r="FB201" s="186"/>
      <c r="FC201" s="186"/>
      <c r="FD201" s="186"/>
      <c r="FE201" s="186"/>
      <c r="FF201" s="186"/>
      <c r="FG201" s="186"/>
      <c r="FH201" s="186"/>
      <c r="FI201" s="186"/>
      <c r="FJ201" s="186"/>
      <c r="FK201" s="186"/>
      <c r="FL201" s="186"/>
      <c r="FM201" s="186"/>
      <c r="FN201" s="186"/>
      <c r="FO201" s="186"/>
      <c r="FP201" s="186"/>
      <c r="FQ201" s="186"/>
      <c r="FR201" s="186"/>
      <c r="FS201" s="186"/>
      <c r="FT201" s="186"/>
      <c r="FU201" s="186"/>
      <c r="FV201" s="186"/>
      <c r="FW201" s="186"/>
      <c r="FX201" s="186"/>
      <c r="FY201" s="186"/>
      <c r="FZ201" s="186"/>
      <c r="GA201" s="186"/>
      <c r="GB201" s="186"/>
      <c r="GC201" s="186"/>
      <c r="GD201" s="186"/>
      <c r="GE201" s="186"/>
      <c r="GF201" s="186"/>
      <c r="GG201" s="186"/>
      <c r="GH201" s="186"/>
      <c r="GI201" s="186"/>
      <c r="GJ201" s="186"/>
      <c r="GK201" s="186"/>
      <c r="GL201" s="186"/>
      <c r="GM201" s="186"/>
      <c r="GN201" s="186"/>
      <c r="GO201" s="186"/>
      <c r="GP201" s="186"/>
      <c r="GQ201" s="186"/>
      <c r="GR201" s="186"/>
      <c r="GS201" s="186"/>
      <c r="GT201" s="186"/>
      <c r="GU201" s="186"/>
      <c r="GV201" s="186"/>
      <c r="GW201" s="186"/>
      <c r="GX201" s="186"/>
      <c r="GY201" s="186"/>
      <c r="GZ201" s="186"/>
      <c r="HA201" s="186"/>
      <c r="HB201" s="186"/>
      <c r="HC201" s="186"/>
      <c r="HD201" s="186"/>
      <c r="HE201" s="186"/>
      <c r="HF201" s="186"/>
      <c r="HG201" s="186"/>
      <c r="HH201" s="186"/>
      <c r="HI201" s="186"/>
      <c r="HJ201" s="186"/>
      <c r="HK201" s="186"/>
      <c r="HL201" s="186"/>
      <c r="HM201" s="186"/>
      <c r="HN201" s="186"/>
      <c r="HO201" s="186"/>
      <c r="HP201" s="186"/>
      <c r="HQ201" s="186"/>
      <c r="HR201" s="186"/>
      <c r="HS201" s="186"/>
      <c r="HT201" s="186"/>
      <c r="HU201" s="186"/>
      <c r="HV201" s="186"/>
      <c r="HW201" s="186"/>
      <c r="HX201" s="186"/>
      <c r="HY201" s="186"/>
      <c r="HZ201" s="186"/>
      <c r="IA201" s="186"/>
      <c r="IB201" s="186"/>
      <c r="IC201" s="186"/>
      <c r="ID201" s="186"/>
      <c r="IE201" s="186"/>
      <c r="IF201" s="186"/>
      <c r="IG201" s="186"/>
      <c r="IH201" s="186"/>
      <c r="II201" s="186"/>
      <c r="IJ201" s="186"/>
      <c r="IK201" s="186"/>
      <c r="IL201" s="186"/>
      <c r="IM201" s="186"/>
      <c r="IN201" s="186"/>
      <c r="IO201" s="186"/>
      <c r="IP201" s="186"/>
      <c r="IQ201" s="186"/>
    </row>
    <row r="202" spans="1:251" ht="18.95" customHeight="1">
      <c r="A202" s="165"/>
      <c r="B202" s="184"/>
      <c r="C202" s="186"/>
      <c r="D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6"/>
      <c r="AT202" s="186"/>
      <c r="AU202" s="186"/>
      <c r="AV202" s="186"/>
      <c r="AW202" s="186"/>
      <c r="AX202" s="186"/>
      <c r="AY202" s="186"/>
      <c r="AZ202" s="186"/>
      <c r="BA202" s="186"/>
      <c r="BB202" s="186"/>
      <c r="BC202" s="186"/>
      <c r="BD202" s="186"/>
      <c r="BE202" s="186"/>
      <c r="BF202" s="186"/>
      <c r="BG202" s="186"/>
      <c r="BH202" s="186"/>
      <c r="BI202" s="186"/>
      <c r="BJ202" s="186"/>
      <c r="BK202" s="186"/>
      <c r="BL202" s="186"/>
      <c r="BM202" s="186"/>
      <c r="BN202" s="186"/>
      <c r="BO202" s="186"/>
      <c r="BP202" s="186"/>
      <c r="BQ202" s="186"/>
      <c r="BR202" s="186"/>
      <c r="BS202" s="186"/>
      <c r="BT202" s="186"/>
      <c r="BU202" s="186"/>
      <c r="BV202" s="186"/>
      <c r="BW202" s="186"/>
      <c r="BX202" s="186"/>
      <c r="BY202" s="186"/>
      <c r="BZ202" s="186"/>
      <c r="CA202" s="186"/>
      <c r="CB202" s="186"/>
      <c r="CC202" s="186"/>
      <c r="CD202" s="186"/>
      <c r="CE202" s="186"/>
      <c r="CF202" s="186"/>
      <c r="CG202" s="186"/>
      <c r="CH202" s="186"/>
      <c r="CI202" s="186"/>
      <c r="CJ202" s="186"/>
      <c r="CK202" s="186"/>
      <c r="CL202" s="186"/>
      <c r="CM202" s="186"/>
      <c r="CN202" s="186"/>
      <c r="CO202" s="186"/>
      <c r="CP202" s="186"/>
      <c r="CQ202" s="186"/>
      <c r="CR202" s="186"/>
      <c r="CS202" s="186"/>
      <c r="CT202" s="186"/>
      <c r="CU202" s="186"/>
      <c r="CV202" s="186"/>
      <c r="CW202" s="186"/>
      <c r="CX202" s="186"/>
      <c r="CY202" s="186"/>
      <c r="CZ202" s="186"/>
      <c r="DA202" s="186"/>
      <c r="DB202" s="186"/>
      <c r="DC202" s="186"/>
      <c r="DD202" s="186"/>
      <c r="DE202" s="186"/>
      <c r="DF202" s="186"/>
      <c r="DG202" s="186"/>
      <c r="DH202" s="186"/>
      <c r="DI202" s="186"/>
      <c r="DJ202" s="186"/>
      <c r="DK202" s="186"/>
      <c r="DL202" s="186"/>
      <c r="DM202" s="186"/>
      <c r="DN202" s="186"/>
      <c r="DO202" s="186"/>
      <c r="DP202" s="186"/>
      <c r="DQ202" s="186"/>
      <c r="DR202" s="186"/>
      <c r="DS202" s="186"/>
      <c r="DT202" s="186"/>
      <c r="DU202" s="186"/>
      <c r="DV202" s="186"/>
      <c r="DW202" s="186"/>
      <c r="DX202" s="186"/>
      <c r="DY202" s="186"/>
      <c r="DZ202" s="186"/>
      <c r="EA202" s="186"/>
      <c r="EB202" s="186"/>
      <c r="EC202" s="186"/>
      <c r="ED202" s="186"/>
      <c r="EE202" s="186"/>
      <c r="EF202" s="186"/>
      <c r="EG202" s="186"/>
      <c r="EH202" s="186"/>
      <c r="EI202" s="186"/>
      <c r="EJ202" s="186"/>
      <c r="EK202" s="186"/>
      <c r="EL202" s="186"/>
      <c r="EM202" s="186"/>
      <c r="EN202" s="186"/>
      <c r="EO202" s="186"/>
      <c r="EP202" s="186"/>
      <c r="EQ202" s="186"/>
      <c r="ER202" s="186"/>
      <c r="ES202" s="186"/>
      <c r="ET202" s="186"/>
      <c r="EU202" s="186"/>
      <c r="EV202" s="186"/>
      <c r="EW202" s="186"/>
      <c r="EX202" s="186"/>
      <c r="EY202" s="186"/>
      <c r="EZ202" s="186"/>
      <c r="FA202" s="186"/>
      <c r="FB202" s="186"/>
      <c r="FC202" s="186"/>
      <c r="FD202" s="186"/>
      <c r="FE202" s="186"/>
      <c r="FF202" s="186"/>
      <c r="FG202" s="186"/>
      <c r="FH202" s="186"/>
      <c r="FI202" s="186"/>
      <c r="FJ202" s="186"/>
      <c r="FK202" s="186"/>
      <c r="FL202" s="186"/>
      <c r="FM202" s="186"/>
      <c r="FN202" s="186"/>
      <c r="FO202" s="186"/>
      <c r="FP202" s="186"/>
      <c r="FQ202" s="186"/>
      <c r="FR202" s="186"/>
      <c r="FS202" s="186"/>
      <c r="FT202" s="186"/>
      <c r="FU202" s="186"/>
      <c r="FV202" s="186"/>
      <c r="FW202" s="186"/>
      <c r="FX202" s="186"/>
      <c r="FY202" s="186"/>
      <c r="FZ202" s="186"/>
      <c r="GA202" s="186"/>
      <c r="GB202" s="186"/>
      <c r="GC202" s="186"/>
      <c r="GD202" s="186"/>
      <c r="GE202" s="186"/>
      <c r="GF202" s="186"/>
      <c r="GG202" s="186"/>
      <c r="GH202" s="186"/>
      <c r="GI202" s="186"/>
      <c r="GJ202" s="186"/>
      <c r="GK202" s="186"/>
      <c r="GL202" s="186"/>
      <c r="GM202" s="186"/>
      <c r="GN202" s="186"/>
      <c r="GO202" s="186"/>
      <c r="GP202" s="186"/>
      <c r="GQ202" s="186"/>
      <c r="GR202" s="186"/>
      <c r="GS202" s="186"/>
      <c r="GT202" s="186"/>
      <c r="GU202" s="186"/>
      <c r="GV202" s="186"/>
      <c r="GW202" s="186"/>
      <c r="GX202" s="186"/>
      <c r="GY202" s="186"/>
      <c r="GZ202" s="186"/>
      <c r="HA202" s="186"/>
      <c r="HB202" s="186"/>
      <c r="HC202" s="186"/>
      <c r="HD202" s="186"/>
      <c r="HE202" s="186"/>
      <c r="HF202" s="186"/>
      <c r="HG202" s="186"/>
      <c r="HH202" s="186"/>
      <c r="HI202" s="186"/>
      <c r="HJ202" s="186"/>
      <c r="HK202" s="186"/>
      <c r="HL202" s="186"/>
      <c r="HM202" s="186"/>
      <c r="HN202" s="186"/>
      <c r="HO202" s="186"/>
      <c r="HP202" s="186"/>
      <c r="HQ202" s="186"/>
      <c r="HR202" s="186"/>
      <c r="HS202" s="186"/>
      <c r="HT202" s="186"/>
      <c r="HU202" s="186"/>
      <c r="HV202" s="186"/>
      <c r="HW202" s="186"/>
      <c r="HX202" s="186"/>
      <c r="HY202" s="186"/>
      <c r="HZ202" s="186"/>
      <c r="IA202" s="186"/>
      <c r="IB202" s="186"/>
      <c r="IC202" s="186"/>
      <c r="ID202" s="186"/>
      <c r="IE202" s="186"/>
      <c r="IF202" s="186"/>
      <c r="IG202" s="186"/>
      <c r="IH202" s="186"/>
      <c r="II202" s="186"/>
      <c r="IJ202" s="186"/>
      <c r="IK202" s="186"/>
      <c r="IL202" s="186"/>
      <c r="IM202" s="186"/>
      <c r="IN202" s="186"/>
      <c r="IO202" s="186"/>
      <c r="IP202" s="186"/>
      <c r="IQ202" s="186"/>
    </row>
    <row r="203" spans="1:251" ht="18.95" customHeight="1">
      <c r="A203" s="165"/>
      <c r="B203" s="184"/>
      <c r="C203" s="186"/>
      <c r="D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186"/>
      <c r="BA203" s="186"/>
      <c r="BB203" s="186"/>
      <c r="BC203" s="186"/>
      <c r="BD203" s="186"/>
      <c r="BE203" s="186"/>
      <c r="BF203" s="186"/>
      <c r="BG203" s="186"/>
      <c r="BH203" s="186"/>
      <c r="BI203" s="186"/>
      <c r="BJ203" s="186"/>
      <c r="BK203" s="186"/>
      <c r="BL203" s="186"/>
      <c r="BM203" s="186"/>
      <c r="BN203" s="186"/>
      <c r="BO203" s="186"/>
      <c r="BP203" s="186"/>
      <c r="BQ203" s="186"/>
      <c r="BR203" s="186"/>
      <c r="BS203" s="186"/>
      <c r="BT203" s="186"/>
      <c r="BU203" s="186"/>
      <c r="BV203" s="186"/>
      <c r="BW203" s="186"/>
      <c r="BX203" s="186"/>
      <c r="BY203" s="186"/>
      <c r="BZ203" s="186"/>
      <c r="CA203" s="186"/>
      <c r="CB203" s="186"/>
      <c r="CC203" s="186"/>
      <c r="CD203" s="186"/>
      <c r="CE203" s="186"/>
      <c r="CF203" s="186"/>
      <c r="CG203" s="186"/>
      <c r="CH203" s="186"/>
      <c r="CI203" s="186"/>
      <c r="CJ203" s="186"/>
      <c r="CK203" s="186"/>
      <c r="CL203" s="186"/>
      <c r="CM203" s="186"/>
      <c r="CN203" s="186"/>
      <c r="CO203" s="186"/>
      <c r="CP203" s="186"/>
      <c r="CQ203" s="186"/>
      <c r="CR203" s="186"/>
      <c r="CS203" s="186"/>
      <c r="CT203" s="186"/>
      <c r="CU203" s="186"/>
      <c r="CV203" s="186"/>
      <c r="CW203" s="186"/>
      <c r="CX203" s="186"/>
      <c r="CY203" s="186"/>
      <c r="CZ203" s="186"/>
      <c r="DA203" s="186"/>
      <c r="DB203" s="186"/>
      <c r="DC203" s="186"/>
      <c r="DD203" s="186"/>
      <c r="DE203" s="186"/>
      <c r="DF203" s="186"/>
      <c r="DG203" s="186"/>
      <c r="DH203" s="186"/>
      <c r="DI203" s="186"/>
      <c r="DJ203" s="186"/>
      <c r="DK203" s="186"/>
      <c r="DL203" s="186"/>
      <c r="DM203" s="186"/>
      <c r="DN203" s="186"/>
      <c r="DO203" s="186"/>
      <c r="DP203" s="186"/>
      <c r="DQ203" s="186"/>
      <c r="DR203" s="186"/>
      <c r="DS203" s="186"/>
      <c r="DT203" s="186"/>
      <c r="DU203" s="186"/>
      <c r="DV203" s="186"/>
      <c r="DW203" s="186"/>
      <c r="DX203" s="186"/>
      <c r="DY203" s="186"/>
      <c r="DZ203" s="186"/>
      <c r="EA203" s="186"/>
      <c r="EB203" s="186"/>
      <c r="EC203" s="186"/>
      <c r="ED203" s="186"/>
      <c r="EE203" s="186"/>
      <c r="EF203" s="186"/>
      <c r="EG203" s="186"/>
      <c r="EH203" s="186"/>
      <c r="EI203" s="186"/>
      <c r="EJ203" s="186"/>
      <c r="EK203" s="186"/>
      <c r="EL203" s="186"/>
      <c r="EM203" s="186"/>
      <c r="EN203" s="186"/>
      <c r="EO203" s="186"/>
      <c r="EP203" s="186"/>
      <c r="EQ203" s="186"/>
      <c r="ER203" s="186"/>
      <c r="ES203" s="186"/>
      <c r="ET203" s="186"/>
      <c r="EU203" s="186"/>
      <c r="EV203" s="186"/>
      <c r="EW203" s="186"/>
      <c r="EX203" s="186"/>
      <c r="EY203" s="186"/>
      <c r="EZ203" s="186"/>
      <c r="FA203" s="186"/>
      <c r="FB203" s="186"/>
      <c r="FC203" s="186"/>
      <c r="FD203" s="186"/>
      <c r="FE203" s="186"/>
      <c r="FF203" s="186"/>
      <c r="FG203" s="186"/>
      <c r="FH203" s="186"/>
      <c r="FI203" s="186"/>
      <c r="FJ203" s="186"/>
      <c r="FK203" s="186"/>
      <c r="FL203" s="186"/>
      <c r="FM203" s="186"/>
      <c r="FN203" s="186"/>
      <c r="FO203" s="186"/>
      <c r="FP203" s="186"/>
      <c r="FQ203" s="186"/>
      <c r="FR203" s="186"/>
      <c r="FS203" s="186"/>
      <c r="FT203" s="186"/>
      <c r="FU203" s="186"/>
      <c r="FV203" s="186"/>
      <c r="FW203" s="186"/>
      <c r="FX203" s="186"/>
      <c r="FY203" s="186"/>
      <c r="FZ203" s="186"/>
      <c r="GA203" s="186"/>
      <c r="GB203" s="186"/>
      <c r="GC203" s="186"/>
      <c r="GD203" s="186"/>
      <c r="GE203" s="186"/>
      <c r="GF203" s="186"/>
      <c r="GG203" s="186"/>
      <c r="GH203" s="186"/>
      <c r="GI203" s="186"/>
      <c r="GJ203" s="186"/>
      <c r="GK203" s="186"/>
      <c r="GL203" s="186"/>
      <c r="GM203" s="186"/>
      <c r="GN203" s="186"/>
      <c r="GO203" s="186"/>
      <c r="GP203" s="186"/>
      <c r="GQ203" s="186"/>
      <c r="GR203" s="186"/>
      <c r="GS203" s="186"/>
      <c r="GT203" s="186"/>
      <c r="GU203" s="186"/>
      <c r="GV203" s="186"/>
      <c r="GW203" s="186"/>
      <c r="GX203" s="186"/>
      <c r="GY203" s="186"/>
      <c r="GZ203" s="186"/>
      <c r="HA203" s="186"/>
      <c r="HB203" s="186"/>
      <c r="HC203" s="186"/>
      <c r="HD203" s="186"/>
      <c r="HE203" s="186"/>
      <c r="HF203" s="186"/>
      <c r="HG203" s="186"/>
      <c r="HH203" s="186"/>
      <c r="HI203" s="186"/>
      <c r="HJ203" s="186"/>
      <c r="HK203" s="186"/>
      <c r="HL203" s="186"/>
      <c r="HM203" s="186"/>
      <c r="HN203" s="186"/>
      <c r="HO203" s="186"/>
      <c r="HP203" s="186"/>
      <c r="HQ203" s="186"/>
      <c r="HR203" s="186"/>
      <c r="HS203" s="186"/>
      <c r="HT203" s="186"/>
      <c r="HU203" s="186"/>
      <c r="HV203" s="186"/>
      <c r="HW203" s="186"/>
      <c r="HX203" s="186"/>
      <c r="HY203" s="186"/>
      <c r="HZ203" s="186"/>
      <c r="IA203" s="186"/>
      <c r="IB203" s="186"/>
      <c r="IC203" s="186"/>
      <c r="ID203" s="186"/>
      <c r="IE203" s="186"/>
      <c r="IF203" s="186"/>
      <c r="IG203" s="186"/>
      <c r="IH203" s="186"/>
      <c r="II203" s="186"/>
      <c r="IJ203" s="186"/>
      <c r="IK203" s="186"/>
      <c r="IL203" s="186"/>
      <c r="IM203" s="186"/>
      <c r="IN203" s="186"/>
      <c r="IO203" s="186"/>
      <c r="IP203" s="186"/>
      <c r="IQ203" s="186"/>
    </row>
    <row r="204" spans="1:251" ht="18.95" customHeight="1">
      <c r="A204" s="165"/>
      <c r="B204" s="184"/>
      <c r="C204" s="186"/>
      <c r="D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86"/>
      <c r="BM204" s="186"/>
      <c r="BN204" s="186"/>
      <c r="BO204" s="186"/>
      <c r="BP204" s="186"/>
      <c r="BQ204" s="186"/>
      <c r="BR204" s="186"/>
      <c r="BS204" s="186"/>
      <c r="BT204" s="186"/>
      <c r="BU204" s="186"/>
      <c r="BV204" s="186"/>
      <c r="BW204" s="186"/>
      <c r="BX204" s="186"/>
      <c r="BY204" s="186"/>
      <c r="BZ204" s="186"/>
      <c r="CA204" s="186"/>
      <c r="CB204" s="186"/>
      <c r="CC204" s="186"/>
      <c r="CD204" s="186"/>
      <c r="CE204" s="186"/>
      <c r="CF204" s="186"/>
      <c r="CG204" s="186"/>
      <c r="CH204" s="186"/>
      <c r="CI204" s="186"/>
      <c r="CJ204" s="186"/>
      <c r="CK204" s="186"/>
      <c r="CL204" s="186"/>
      <c r="CM204" s="186"/>
      <c r="CN204" s="186"/>
      <c r="CO204" s="186"/>
      <c r="CP204" s="186"/>
      <c r="CQ204" s="186"/>
      <c r="CR204" s="186"/>
      <c r="CS204" s="186"/>
      <c r="CT204" s="186"/>
      <c r="CU204" s="186"/>
      <c r="CV204" s="186"/>
      <c r="CW204" s="186"/>
      <c r="CX204" s="186"/>
      <c r="CY204" s="186"/>
      <c r="CZ204" s="186"/>
      <c r="DA204" s="186"/>
      <c r="DB204" s="186"/>
      <c r="DC204" s="186"/>
      <c r="DD204" s="186"/>
      <c r="DE204" s="186"/>
      <c r="DF204" s="186"/>
      <c r="DG204" s="186"/>
      <c r="DH204" s="186"/>
      <c r="DI204" s="186"/>
      <c r="DJ204" s="186"/>
      <c r="DK204" s="186"/>
      <c r="DL204" s="186"/>
      <c r="DM204" s="186"/>
      <c r="DN204" s="186"/>
      <c r="DO204" s="186"/>
      <c r="DP204" s="186"/>
      <c r="DQ204" s="186"/>
      <c r="DR204" s="186"/>
      <c r="DS204" s="186"/>
      <c r="DT204" s="186"/>
      <c r="DU204" s="186"/>
      <c r="DV204" s="186"/>
      <c r="DW204" s="186"/>
      <c r="DX204" s="186"/>
      <c r="DY204" s="186"/>
      <c r="DZ204" s="186"/>
      <c r="EA204" s="186"/>
      <c r="EB204" s="186"/>
      <c r="EC204" s="186"/>
      <c r="ED204" s="186"/>
      <c r="EE204" s="186"/>
      <c r="EF204" s="186"/>
      <c r="EG204" s="186"/>
      <c r="EH204" s="186"/>
      <c r="EI204" s="186"/>
      <c r="EJ204" s="186"/>
      <c r="EK204" s="186"/>
      <c r="EL204" s="186"/>
      <c r="EM204" s="186"/>
      <c r="EN204" s="186"/>
      <c r="EO204" s="186"/>
      <c r="EP204" s="186"/>
      <c r="EQ204" s="186"/>
      <c r="ER204" s="186"/>
      <c r="ES204" s="186"/>
      <c r="ET204" s="186"/>
      <c r="EU204" s="186"/>
      <c r="EV204" s="186"/>
      <c r="EW204" s="186"/>
      <c r="EX204" s="186"/>
      <c r="EY204" s="186"/>
      <c r="EZ204" s="186"/>
      <c r="FA204" s="186"/>
      <c r="FB204" s="186"/>
      <c r="FC204" s="186"/>
      <c r="FD204" s="186"/>
      <c r="FE204" s="186"/>
      <c r="FF204" s="186"/>
      <c r="FG204" s="186"/>
      <c r="FH204" s="186"/>
      <c r="FI204" s="186"/>
      <c r="FJ204" s="186"/>
      <c r="FK204" s="186"/>
      <c r="FL204" s="186"/>
      <c r="FM204" s="186"/>
      <c r="FN204" s="186"/>
      <c r="FO204" s="186"/>
      <c r="FP204" s="186"/>
      <c r="FQ204" s="186"/>
      <c r="FR204" s="186"/>
      <c r="FS204" s="186"/>
      <c r="FT204" s="186"/>
      <c r="FU204" s="186"/>
      <c r="FV204" s="186"/>
      <c r="FW204" s="186"/>
      <c r="FX204" s="186"/>
      <c r="FY204" s="186"/>
      <c r="FZ204" s="186"/>
      <c r="GA204" s="186"/>
      <c r="GB204" s="186"/>
      <c r="GC204" s="186"/>
      <c r="GD204" s="186"/>
      <c r="GE204" s="186"/>
      <c r="GF204" s="186"/>
      <c r="GG204" s="186"/>
      <c r="GH204" s="186"/>
      <c r="GI204" s="186"/>
      <c r="GJ204" s="186"/>
      <c r="GK204" s="186"/>
      <c r="GL204" s="186"/>
      <c r="GM204" s="186"/>
      <c r="GN204" s="186"/>
      <c r="GO204" s="186"/>
      <c r="GP204" s="186"/>
      <c r="GQ204" s="186"/>
      <c r="GR204" s="186"/>
      <c r="GS204" s="186"/>
      <c r="GT204" s="186"/>
      <c r="GU204" s="186"/>
      <c r="GV204" s="186"/>
      <c r="GW204" s="186"/>
      <c r="GX204" s="186"/>
      <c r="GY204" s="186"/>
      <c r="GZ204" s="186"/>
      <c r="HA204" s="186"/>
      <c r="HB204" s="186"/>
      <c r="HC204" s="186"/>
      <c r="HD204" s="186"/>
      <c r="HE204" s="186"/>
      <c r="HF204" s="186"/>
      <c r="HG204" s="186"/>
      <c r="HH204" s="186"/>
      <c r="HI204" s="186"/>
      <c r="HJ204" s="186"/>
      <c r="HK204" s="186"/>
      <c r="HL204" s="186"/>
      <c r="HM204" s="186"/>
      <c r="HN204" s="186"/>
      <c r="HO204" s="186"/>
      <c r="HP204" s="186"/>
      <c r="HQ204" s="186"/>
      <c r="HR204" s="186"/>
      <c r="HS204" s="186"/>
      <c r="HT204" s="186"/>
      <c r="HU204" s="186"/>
      <c r="HV204" s="186"/>
      <c r="HW204" s="186"/>
      <c r="HX204" s="186"/>
      <c r="HY204" s="186"/>
      <c r="HZ204" s="186"/>
      <c r="IA204" s="186"/>
      <c r="IB204" s="186"/>
      <c r="IC204" s="186"/>
      <c r="ID204" s="186"/>
      <c r="IE204" s="186"/>
      <c r="IF204" s="186"/>
      <c r="IG204" s="186"/>
      <c r="IH204" s="186"/>
      <c r="II204" s="186"/>
      <c r="IJ204" s="186"/>
      <c r="IK204" s="186"/>
      <c r="IL204" s="186"/>
      <c r="IM204" s="186"/>
      <c r="IN204" s="186"/>
      <c r="IO204" s="186"/>
      <c r="IP204" s="186"/>
      <c r="IQ204" s="186"/>
    </row>
    <row r="205" spans="1:251" ht="18.95" customHeight="1">
      <c r="A205" s="165"/>
      <c r="B205" s="184"/>
      <c r="C205" s="186"/>
      <c r="D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186"/>
      <c r="BE205" s="186"/>
      <c r="BF205" s="186"/>
      <c r="BG205" s="186"/>
      <c r="BH205" s="186"/>
      <c r="BI205" s="186"/>
      <c r="BJ205" s="186"/>
      <c r="BK205" s="186"/>
      <c r="BL205" s="186"/>
      <c r="BM205" s="186"/>
      <c r="BN205" s="186"/>
      <c r="BO205" s="186"/>
      <c r="BP205" s="186"/>
      <c r="BQ205" s="186"/>
      <c r="BR205" s="186"/>
      <c r="BS205" s="186"/>
      <c r="BT205" s="186"/>
      <c r="BU205" s="186"/>
      <c r="BV205" s="186"/>
      <c r="BW205" s="186"/>
      <c r="BX205" s="186"/>
      <c r="BY205" s="186"/>
      <c r="BZ205" s="186"/>
      <c r="CA205" s="186"/>
      <c r="CB205" s="186"/>
      <c r="CC205" s="186"/>
      <c r="CD205" s="186"/>
      <c r="CE205" s="186"/>
      <c r="CF205" s="186"/>
      <c r="CG205" s="186"/>
      <c r="CH205" s="186"/>
      <c r="CI205" s="186"/>
      <c r="CJ205" s="186"/>
      <c r="CK205" s="186"/>
      <c r="CL205" s="186"/>
      <c r="CM205" s="186"/>
      <c r="CN205" s="186"/>
      <c r="CO205" s="186"/>
      <c r="CP205" s="186"/>
      <c r="CQ205" s="186"/>
      <c r="CR205" s="186"/>
      <c r="CS205" s="186"/>
      <c r="CT205" s="186"/>
      <c r="CU205" s="186"/>
      <c r="CV205" s="186"/>
      <c r="CW205" s="186"/>
      <c r="CX205" s="186"/>
      <c r="CY205" s="186"/>
      <c r="CZ205" s="186"/>
      <c r="DA205" s="186"/>
      <c r="DB205" s="186"/>
      <c r="DC205" s="186"/>
      <c r="DD205" s="186"/>
      <c r="DE205" s="186"/>
      <c r="DF205" s="186"/>
      <c r="DG205" s="186"/>
      <c r="DH205" s="186"/>
      <c r="DI205" s="186"/>
      <c r="DJ205" s="186"/>
      <c r="DK205" s="186"/>
      <c r="DL205" s="186"/>
      <c r="DM205" s="186"/>
      <c r="DN205" s="186"/>
      <c r="DO205" s="186"/>
      <c r="DP205" s="186"/>
      <c r="DQ205" s="186"/>
      <c r="DR205" s="186"/>
      <c r="DS205" s="186"/>
      <c r="DT205" s="186"/>
      <c r="DU205" s="186"/>
      <c r="DV205" s="186"/>
      <c r="DW205" s="186"/>
      <c r="DX205" s="186"/>
      <c r="DY205" s="186"/>
      <c r="DZ205" s="186"/>
      <c r="EA205" s="186"/>
      <c r="EB205" s="186"/>
      <c r="EC205" s="186"/>
      <c r="ED205" s="186"/>
      <c r="EE205" s="186"/>
      <c r="EF205" s="186"/>
      <c r="EG205" s="186"/>
      <c r="EH205" s="186"/>
      <c r="EI205" s="186"/>
      <c r="EJ205" s="186"/>
      <c r="EK205" s="186"/>
      <c r="EL205" s="186"/>
      <c r="EM205" s="186"/>
      <c r="EN205" s="186"/>
      <c r="EO205" s="186"/>
      <c r="EP205" s="186"/>
      <c r="EQ205" s="186"/>
      <c r="ER205" s="186"/>
      <c r="ES205" s="186"/>
      <c r="ET205" s="186"/>
      <c r="EU205" s="186"/>
      <c r="EV205" s="186"/>
      <c r="EW205" s="186"/>
      <c r="EX205" s="186"/>
      <c r="EY205" s="186"/>
      <c r="EZ205" s="186"/>
      <c r="FA205" s="186"/>
      <c r="FB205" s="186"/>
      <c r="FC205" s="186"/>
      <c r="FD205" s="186"/>
      <c r="FE205" s="186"/>
      <c r="FF205" s="186"/>
      <c r="FG205" s="186"/>
      <c r="FH205" s="186"/>
      <c r="FI205" s="186"/>
      <c r="FJ205" s="186"/>
      <c r="FK205" s="186"/>
      <c r="FL205" s="186"/>
      <c r="FM205" s="186"/>
      <c r="FN205" s="186"/>
      <c r="FO205" s="186"/>
      <c r="FP205" s="186"/>
      <c r="FQ205" s="186"/>
      <c r="FR205" s="186"/>
      <c r="FS205" s="186"/>
      <c r="FT205" s="186"/>
      <c r="FU205" s="186"/>
      <c r="FV205" s="186"/>
      <c r="FW205" s="186"/>
      <c r="FX205" s="186"/>
      <c r="FY205" s="186"/>
      <c r="FZ205" s="186"/>
      <c r="GA205" s="186"/>
      <c r="GB205" s="186"/>
      <c r="GC205" s="186"/>
      <c r="GD205" s="186"/>
      <c r="GE205" s="186"/>
      <c r="GF205" s="186"/>
      <c r="GG205" s="186"/>
      <c r="GH205" s="186"/>
      <c r="GI205" s="186"/>
      <c r="GJ205" s="186"/>
      <c r="GK205" s="186"/>
      <c r="GL205" s="186"/>
      <c r="GM205" s="186"/>
      <c r="GN205" s="186"/>
      <c r="GO205" s="186"/>
      <c r="GP205" s="186"/>
      <c r="GQ205" s="186"/>
      <c r="GR205" s="186"/>
      <c r="GS205" s="186"/>
      <c r="GT205" s="186"/>
      <c r="GU205" s="186"/>
      <c r="GV205" s="186"/>
      <c r="GW205" s="186"/>
      <c r="GX205" s="186"/>
      <c r="GY205" s="186"/>
      <c r="GZ205" s="186"/>
      <c r="HA205" s="186"/>
      <c r="HB205" s="186"/>
      <c r="HC205" s="186"/>
      <c r="HD205" s="186"/>
      <c r="HE205" s="186"/>
      <c r="HF205" s="186"/>
      <c r="HG205" s="186"/>
      <c r="HH205" s="186"/>
      <c r="HI205" s="186"/>
      <c r="HJ205" s="186"/>
      <c r="HK205" s="186"/>
      <c r="HL205" s="186"/>
      <c r="HM205" s="186"/>
      <c r="HN205" s="186"/>
      <c r="HO205" s="186"/>
      <c r="HP205" s="186"/>
      <c r="HQ205" s="186"/>
      <c r="HR205" s="186"/>
      <c r="HS205" s="186"/>
      <c r="HT205" s="186"/>
      <c r="HU205" s="186"/>
      <c r="HV205" s="186"/>
      <c r="HW205" s="186"/>
      <c r="HX205" s="186"/>
      <c r="HY205" s="186"/>
      <c r="HZ205" s="186"/>
      <c r="IA205" s="186"/>
      <c r="IB205" s="186"/>
      <c r="IC205" s="186"/>
      <c r="ID205" s="186"/>
      <c r="IE205" s="186"/>
      <c r="IF205" s="186"/>
      <c r="IG205" s="186"/>
      <c r="IH205" s="186"/>
      <c r="II205" s="186"/>
      <c r="IJ205" s="186"/>
      <c r="IK205" s="186"/>
      <c r="IL205" s="186"/>
      <c r="IM205" s="186"/>
      <c r="IN205" s="186"/>
      <c r="IO205" s="186"/>
      <c r="IP205" s="186"/>
      <c r="IQ205" s="186"/>
    </row>
    <row r="206" spans="1:251" ht="18.95" customHeight="1">
      <c r="A206" s="165"/>
      <c r="B206" s="184"/>
      <c r="C206" s="186"/>
      <c r="D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186"/>
      <c r="BE206" s="186"/>
      <c r="BF206" s="186"/>
      <c r="BG206" s="186"/>
      <c r="BH206" s="186"/>
      <c r="BI206" s="186"/>
      <c r="BJ206" s="186"/>
      <c r="BK206" s="186"/>
      <c r="BL206" s="186"/>
      <c r="BM206" s="186"/>
      <c r="BN206" s="186"/>
      <c r="BO206" s="186"/>
      <c r="BP206" s="186"/>
      <c r="BQ206" s="186"/>
      <c r="BR206" s="186"/>
      <c r="BS206" s="186"/>
      <c r="BT206" s="186"/>
      <c r="BU206" s="186"/>
      <c r="BV206" s="186"/>
      <c r="BW206" s="186"/>
      <c r="BX206" s="186"/>
      <c r="BY206" s="186"/>
      <c r="BZ206" s="186"/>
      <c r="CA206" s="186"/>
      <c r="CB206" s="186"/>
      <c r="CC206" s="186"/>
      <c r="CD206" s="186"/>
      <c r="CE206" s="186"/>
      <c r="CF206" s="186"/>
      <c r="CG206" s="186"/>
      <c r="CH206" s="186"/>
      <c r="CI206" s="186"/>
      <c r="CJ206" s="186"/>
      <c r="CK206" s="186"/>
      <c r="CL206" s="186"/>
      <c r="CM206" s="186"/>
      <c r="CN206" s="186"/>
      <c r="CO206" s="186"/>
      <c r="CP206" s="186"/>
      <c r="CQ206" s="186"/>
      <c r="CR206" s="186"/>
      <c r="CS206" s="186"/>
      <c r="CT206" s="186"/>
      <c r="CU206" s="186"/>
      <c r="CV206" s="186"/>
      <c r="CW206" s="186"/>
      <c r="CX206" s="186"/>
      <c r="CY206" s="186"/>
      <c r="CZ206" s="186"/>
      <c r="DA206" s="186"/>
      <c r="DB206" s="186"/>
      <c r="DC206" s="186"/>
      <c r="DD206" s="186"/>
      <c r="DE206" s="186"/>
      <c r="DF206" s="186"/>
      <c r="DG206" s="186"/>
      <c r="DH206" s="186"/>
      <c r="DI206" s="186"/>
      <c r="DJ206" s="186"/>
      <c r="DK206" s="186"/>
      <c r="DL206" s="186"/>
      <c r="DM206" s="186"/>
      <c r="DN206" s="186"/>
      <c r="DO206" s="186"/>
      <c r="DP206" s="186"/>
      <c r="DQ206" s="186"/>
      <c r="DR206" s="186"/>
      <c r="DS206" s="186"/>
      <c r="DT206" s="186"/>
      <c r="DU206" s="186"/>
      <c r="DV206" s="186"/>
      <c r="DW206" s="186"/>
      <c r="DX206" s="186"/>
      <c r="DY206" s="186"/>
      <c r="DZ206" s="186"/>
      <c r="EA206" s="186"/>
      <c r="EB206" s="186"/>
      <c r="EC206" s="186"/>
      <c r="ED206" s="186"/>
      <c r="EE206" s="186"/>
      <c r="EF206" s="186"/>
      <c r="EG206" s="186"/>
      <c r="EH206" s="186"/>
      <c r="EI206" s="186"/>
      <c r="EJ206" s="186"/>
      <c r="EK206" s="186"/>
      <c r="EL206" s="186"/>
      <c r="EM206" s="186"/>
      <c r="EN206" s="186"/>
      <c r="EO206" s="186"/>
      <c r="EP206" s="186"/>
      <c r="EQ206" s="186"/>
      <c r="ER206" s="186"/>
      <c r="ES206" s="186"/>
      <c r="ET206" s="186"/>
      <c r="EU206" s="186"/>
      <c r="EV206" s="186"/>
      <c r="EW206" s="186"/>
      <c r="EX206" s="186"/>
      <c r="EY206" s="186"/>
      <c r="EZ206" s="186"/>
      <c r="FA206" s="186"/>
      <c r="FB206" s="186"/>
      <c r="FC206" s="186"/>
      <c r="FD206" s="186"/>
      <c r="FE206" s="186"/>
      <c r="FF206" s="186"/>
      <c r="FG206" s="186"/>
      <c r="FH206" s="186"/>
      <c r="FI206" s="186"/>
      <c r="FJ206" s="186"/>
      <c r="FK206" s="186"/>
      <c r="FL206" s="186"/>
      <c r="FM206" s="186"/>
      <c r="FN206" s="186"/>
      <c r="FO206" s="186"/>
      <c r="FP206" s="186"/>
      <c r="FQ206" s="186"/>
      <c r="FR206" s="186"/>
      <c r="FS206" s="186"/>
      <c r="FT206" s="186"/>
      <c r="FU206" s="186"/>
      <c r="FV206" s="186"/>
      <c r="FW206" s="186"/>
      <c r="FX206" s="186"/>
      <c r="FY206" s="186"/>
      <c r="FZ206" s="186"/>
      <c r="GA206" s="186"/>
      <c r="GB206" s="186"/>
      <c r="GC206" s="186"/>
      <c r="GD206" s="186"/>
      <c r="GE206" s="186"/>
      <c r="GF206" s="186"/>
      <c r="GG206" s="186"/>
      <c r="GH206" s="186"/>
      <c r="GI206" s="186"/>
      <c r="GJ206" s="186"/>
      <c r="GK206" s="186"/>
      <c r="GL206" s="186"/>
      <c r="GM206" s="186"/>
      <c r="GN206" s="186"/>
      <c r="GO206" s="186"/>
      <c r="GP206" s="186"/>
      <c r="GQ206" s="186"/>
      <c r="GR206" s="186"/>
      <c r="GS206" s="186"/>
      <c r="GT206" s="186"/>
      <c r="GU206" s="186"/>
      <c r="GV206" s="186"/>
      <c r="GW206" s="186"/>
      <c r="GX206" s="186"/>
      <c r="GY206" s="186"/>
      <c r="GZ206" s="186"/>
      <c r="HA206" s="186"/>
      <c r="HB206" s="186"/>
      <c r="HC206" s="186"/>
      <c r="HD206" s="186"/>
      <c r="HE206" s="186"/>
      <c r="HF206" s="186"/>
      <c r="HG206" s="186"/>
      <c r="HH206" s="186"/>
      <c r="HI206" s="186"/>
      <c r="HJ206" s="186"/>
      <c r="HK206" s="186"/>
      <c r="HL206" s="186"/>
      <c r="HM206" s="186"/>
      <c r="HN206" s="186"/>
      <c r="HO206" s="186"/>
      <c r="HP206" s="186"/>
      <c r="HQ206" s="186"/>
      <c r="HR206" s="186"/>
      <c r="HS206" s="186"/>
      <c r="HT206" s="186"/>
      <c r="HU206" s="186"/>
      <c r="HV206" s="186"/>
      <c r="HW206" s="186"/>
      <c r="HX206" s="186"/>
      <c r="HY206" s="186"/>
      <c r="HZ206" s="186"/>
      <c r="IA206" s="186"/>
      <c r="IB206" s="186"/>
      <c r="IC206" s="186"/>
      <c r="ID206" s="186"/>
      <c r="IE206" s="186"/>
      <c r="IF206" s="186"/>
      <c r="IG206" s="186"/>
      <c r="IH206" s="186"/>
      <c r="II206" s="186"/>
      <c r="IJ206" s="186"/>
      <c r="IK206" s="186"/>
      <c r="IL206" s="186"/>
      <c r="IM206" s="186"/>
      <c r="IN206" s="186"/>
      <c r="IO206" s="186"/>
      <c r="IP206" s="186"/>
      <c r="IQ206" s="186"/>
    </row>
    <row r="207" spans="1:251" ht="18.95" customHeight="1">
      <c r="A207" s="165"/>
      <c r="B207" s="184"/>
      <c r="C207" s="186"/>
      <c r="D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6"/>
      <c r="BL207" s="186"/>
      <c r="BM207" s="186"/>
      <c r="BN207" s="186"/>
      <c r="BO207" s="186"/>
      <c r="BP207" s="186"/>
      <c r="BQ207" s="186"/>
      <c r="BR207" s="186"/>
      <c r="BS207" s="186"/>
      <c r="BT207" s="186"/>
      <c r="BU207" s="186"/>
      <c r="BV207" s="186"/>
      <c r="BW207" s="186"/>
      <c r="BX207" s="186"/>
      <c r="BY207" s="186"/>
      <c r="BZ207" s="186"/>
      <c r="CA207" s="186"/>
      <c r="CB207" s="186"/>
      <c r="CC207" s="186"/>
      <c r="CD207" s="186"/>
      <c r="CE207" s="186"/>
      <c r="CF207" s="186"/>
      <c r="CG207" s="186"/>
      <c r="CH207" s="186"/>
      <c r="CI207" s="186"/>
      <c r="CJ207" s="186"/>
      <c r="CK207" s="186"/>
      <c r="CL207" s="186"/>
      <c r="CM207" s="186"/>
      <c r="CN207" s="186"/>
      <c r="CO207" s="186"/>
      <c r="CP207" s="186"/>
      <c r="CQ207" s="186"/>
      <c r="CR207" s="186"/>
      <c r="CS207" s="186"/>
      <c r="CT207" s="186"/>
      <c r="CU207" s="186"/>
      <c r="CV207" s="186"/>
      <c r="CW207" s="186"/>
      <c r="CX207" s="186"/>
      <c r="CY207" s="186"/>
      <c r="CZ207" s="186"/>
      <c r="DA207" s="186"/>
      <c r="DB207" s="186"/>
      <c r="DC207" s="186"/>
      <c r="DD207" s="186"/>
      <c r="DE207" s="186"/>
      <c r="DF207" s="186"/>
      <c r="DG207" s="186"/>
      <c r="DH207" s="186"/>
      <c r="DI207" s="186"/>
      <c r="DJ207" s="186"/>
      <c r="DK207" s="186"/>
      <c r="DL207" s="186"/>
      <c r="DM207" s="186"/>
      <c r="DN207" s="186"/>
      <c r="DO207" s="186"/>
      <c r="DP207" s="186"/>
      <c r="DQ207" s="186"/>
      <c r="DR207" s="186"/>
      <c r="DS207" s="186"/>
      <c r="DT207" s="186"/>
      <c r="DU207" s="186"/>
      <c r="DV207" s="186"/>
      <c r="DW207" s="186"/>
      <c r="DX207" s="186"/>
      <c r="DY207" s="186"/>
      <c r="DZ207" s="186"/>
      <c r="EA207" s="186"/>
      <c r="EB207" s="186"/>
      <c r="EC207" s="186"/>
      <c r="ED207" s="186"/>
      <c r="EE207" s="186"/>
      <c r="EF207" s="186"/>
      <c r="EG207" s="186"/>
      <c r="EH207" s="186"/>
      <c r="EI207" s="186"/>
      <c r="EJ207" s="186"/>
      <c r="EK207" s="186"/>
      <c r="EL207" s="186"/>
      <c r="EM207" s="186"/>
      <c r="EN207" s="186"/>
      <c r="EO207" s="186"/>
      <c r="EP207" s="186"/>
      <c r="EQ207" s="186"/>
      <c r="ER207" s="186"/>
      <c r="ES207" s="186"/>
      <c r="ET207" s="186"/>
      <c r="EU207" s="186"/>
      <c r="EV207" s="186"/>
      <c r="EW207" s="186"/>
      <c r="EX207" s="186"/>
      <c r="EY207" s="186"/>
      <c r="EZ207" s="186"/>
      <c r="FA207" s="186"/>
      <c r="FB207" s="186"/>
      <c r="FC207" s="186"/>
      <c r="FD207" s="186"/>
      <c r="FE207" s="186"/>
      <c r="FF207" s="186"/>
      <c r="FG207" s="186"/>
      <c r="FH207" s="186"/>
      <c r="FI207" s="186"/>
      <c r="FJ207" s="186"/>
      <c r="FK207" s="186"/>
      <c r="FL207" s="186"/>
      <c r="FM207" s="186"/>
      <c r="FN207" s="186"/>
      <c r="FO207" s="186"/>
      <c r="FP207" s="186"/>
      <c r="FQ207" s="186"/>
      <c r="FR207" s="186"/>
      <c r="FS207" s="186"/>
      <c r="FT207" s="186"/>
      <c r="FU207" s="186"/>
      <c r="FV207" s="186"/>
      <c r="FW207" s="186"/>
      <c r="FX207" s="186"/>
      <c r="FY207" s="186"/>
      <c r="FZ207" s="186"/>
      <c r="GA207" s="186"/>
      <c r="GB207" s="186"/>
      <c r="GC207" s="186"/>
      <c r="GD207" s="186"/>
      <c r="GE207" s="186"/>
      <c r="GF207" s="186"/>
      <c r="GG207" s="186"/>
      <c r="GH207" s="186"/>
      <c r="GI207" s="186"/>
      <c r="GJ207" s="186"/>
      <c r="GK207" s="186"/>
      <c r="GL207" s="186"/>
      <c r="GM207" s="186"/>
      <c r="GN207" s="186"/>
      <c r="GO207" s="186"/>
      <c r="GP207" s="186"/>
      <c r="GQ207" s="186"/>
      <c r="GR207" s="186"/>
      <c r="GS207" s="186"/>
      <c r="GT207" s="186"/>
      <c r="GU207" s="186"/>
      <c r="GV207" s="186"/>
      <c r="GW207" s="186"/>
      <c r="GX207" s="186"/>
      <c r="GY207" s="186"/>
      <c r="GZ207" s="186"/>
      <c r="HA207" s="186"/>
      <c r="HB207" s="186"/>
      <c r="HC207" s="186"/>
      <c r="HD207" s="186"/>
      <c r="HE207" s="186"/>
      <c r="HF207" s="186"/>
      <c r="HG207" s="186"/>
      <c r="HH207" s="186"/>
      <c r="HI207" s="186"/>
      <c r="HJ207" s="186"/>
      <c r="HK207" s="186"/>
      <c r="HL207" s="186"/>
      <c r="HM207" s="186"/>
      <c r="HN207" s="186"/>
      <c r="HO207" s="186"/>
      <c r="HP207" s="186"/>
      <c r="HQ207" s="186"/>
      <c r="HR207" s="186"/>
      <c r="HS207" s="186"/>
      <c r="HT207" s="186"/>
      <c r="HU207" s="186"/>
      <c r="HV207" s="186"/>
      <c r="HW207" s="186"/>
      <c r="HX207" s="186"/>
      <c r="HY207" s="186"/>
      <c r="HZ207" s="186"/>
      <c r="IA207" s="186"/>
      <c r="IB207" s="186"/>
      <c r="IC207" s="186"/>
      <c r="ID207" s="186"/>
      <c r="IE207" s="186"/>
      <c r="IF207" s="186"/>
      <c r="IG207" s="186"/>
      <c r="IH207" s="186"/>
      <c r="II207" s="186"/>
      <c r="IJ207" s="186"/>
      <c r="IK207" s="186"/>
      <c r="IL207" s="186"/>
      <c r="IM207" s="186"/>
      <c r="IN207" s="186"/>
      <c r="IO207" s="186"/>
      <c r="IP207" s="186"/>
      <c r="IQ207" s="186"/>
    </row>
    <row r="208" spans="1:251" ht="18.95" customHeight="1">
      <c r="A208" s="165"/>
      <c r="B208" s="184"/>
      <c r="C208" s="186"/>
      <c r="D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6"/>
      <c r="BB208" s="186"/>
      <c r="BC208" s="186"/>
      <c r="BD208" s="186"/>
      <c r="BE208" s="186"/>
      <c r="BF208" s="186"/>
      <c r="BG208" s="186"/>
      <c r="BH208" s="186"/>
      <c r="BI208" s="186"/>
      <c r="BJ208" s="186"/>
      <c r="BK208" s="186"/>
      <c r="BL208" s="186"/>
      <c r="BM208" s="186"/>
      <c r="BN208" s="186"/>
      <c r="BO208" s="186"/>
      <c r="BP208" s="186"/>
      <c r="BQ208" s="186"/>
      <c r="BR208" s="186"/>
      <c r="BS208" s="186"/>
      <c r="BT208" s="186"/>
      <c r="BU208" s="186"/>
      <c r="BV208" s="186"/>
      <c r="BW208" s="186"/>
      <c r="BX208" s="186"/>
      <c r="BY208" s="186"/>
      <c r="BZ208" s="186"/>
      <c r="CA208" s="186"/>
      <c r="CB208" s="186"/>
      <c r="CC208" s="186"/>
      <c r="CD208" s="186"/>
      <c r="CE208" s="186"/>
      <c r="CF208" s="186"/>
      <c r="CG208" s="186"/>
      <c r="CH208" s="186"/>
      <c r="CI208" s="186"/>
      <c r="CJ208" s="186"/>
      <c r="CK208" s="186"/>
      <c r="CL208" s="186"/>
      <c r="CM208" s="186"/>
      <c r="CN208" s="186"/>
      <c r="CO208" s="186"/>
      <c r="CP208" s="186"/>
      <c r="CQ208" s="186"/>
      <c r="CR208" s="186"/>
      <c r="CS208" s="186"/>
      <c r="CT208" s="186"/>
      <c r="CU208" s="186"/>
      <c r="CV208" s="186"/>
      <c r="CW208" s="186"/>
      <c r="CX208" s="186"/>
      <c r="CY208" s="186"/>
      <c r="CZ208" s="186"/>
      <c r="DA208" s="186"/>
      <c r="DB208" s="186"/>
      <c r="DC208" s="186"/>
      <c r="DD208" s="186"/>
      <c r="DE208" s="186"/>
      <c r="DF208" s="186"/>
      <c r="DG208" s="186"/>
      <c r="DH208" s="186"/>
      <c r="DI208" s="186"/>
      <c r="DJ208" s="186"/>
      <c r="DK208" s="186"/>
      <c r="DL208" s="186"/>
      <c r="DM208" s="186"/>
      <c r="DN208" s="186"/>
      <c r="DO208" s="186"/>
      <c r="DP208" s="186"/>
      <c r="DQ208" s="186"/>
      <c r="DR208" s="186"/>
      <c r="DS208" s="186"/>
      <c r="DT208" s="186"/>
      <c r="DU208" s="186"/>
      <c r="DV208" s="186"/>
      <c r="DW208" s="186"/>
      <c r="DX208" s="186"/>
      <c r="DY208" s="186"/>
      <c r="DZ208" s="186"/>
      <c r="EA208" s="186"/>
      <c r="EB208" s="186"/>
      <c r="EC208" s="186"/>
      <c r="ED208" s="186"/>
      <c r="EE208" s="186"/>
      <c r="EF208" s="186"/>
      <c r="EG208" s="186"/>
      <c r="EH208" s="186"/>
      <c r="EI208" s="186"/>
      <c r="EJ208" s="186"/>
      <c r="EK208" s="186"/>
      <c r="EL208" s="186"/>
      <c r="EM208" s="186"/>
      <c r="EN208" s="186"/>
      <c r="EO208" s="186"/>
      <c r="EP208" s="186"/>
      <c r="EQ208" s="186"/>
      <c r="ER208" s="186"/>
      <c r="ES208" s="186"/>
      <c r="ET208" s="186"/>
      <c r="EU208" s="186"/>
      <c r="EV208" s="186"/>
      <c r="EW208" s="186"/>
      <c r="EX208" s="186"/>
      <c r="EY208" s="186"/>
      <c r="EZ208" s="186"/>
      <c r="FA208" s="186"/>
      <c r="FB208" s="186"/>
      <c r="FC208" s="186"/>
      <c r="FD208" s="186"/>
      <c r="FE208" s="186"/>
      <c r="FF208" s="186"/>
      <c r="FG208" s="186"/>
      <c r="FH208" s="186"/>
      <c r="FI208" s="186"/>
      <c r="FJ208" s="186"/>
      <c r="FK208" s="186"/>
      <c r="FL208" s="186"/>
      <c r="FM208" s="186"/>
      <c r="FN208" s="186"/>
      <c r="FO208" s="186"/>
      <c r="FP208" s="186"/>
      <c r="FQ208" s="186"/>
      <c r="FR208" s="186"/>
      <c r="FS208" s="186"/>
      <c r="FT208" s="186"/>
      <c r="FU208" s="186"/>
      <c r="FV208" s="186"/>
      <c r="FW208" s="186"/>
      <c r="FX208" s="186"/>
      <c r="FY208" s="186"/>
      <c r="FZ208" s="186"/>
      <c r="GA208" s="186"/>
      <c r="GB208" s="186"/>
      <c r="GC208" s="186"/>
      <c r="GD208" s="186"/>
      <c r="GE208" s="186"/>
      <c r="GF208" s="186"/>
      <c r="GG208" s="186"/>
      <c r="GH208" s="186"/>
      <c r="GI208" s="186"/>
      <c r="GJ208" s="186"/>
      <c r="GK208" s="186"/>
      <c r="GL208" s="186"/>
      <c r="GM208" s="186"/>
      <c r="GN208" s="186"/>
      <c r="GO208" s="186"/>
      <c r="GP208" s="186"/>
      <c r="GQ208" s="186"/>
      <c r="GR208" s="186"/>
      <c r="GS208" s="186"/>
      <c r="GT208" s="186"/>
      <c r="GU208" s="186"/>
      <c r="GV208" s="186"/>
      <c r="GW208" s="186"/>
      <c r="GX208" s="186"/>
      <c r="GY208" s="186"/>
      <c r="GZ208" s="186"/>
      <c r="HA208" s="186"/>
      <c r="HB208" s="186"/>
      <c r="HC208" s="186"/>
      <c r="HD208" s="186"/>
      <c r="HE208" s="186"/>
      <c r="HF208" s="186"/>
      <c r="HG208" s="186"/>
      <c r="HH208" s="186"/>
      <c r="HI208" s="186"/>
      <c r="HJ208" s="186"/>
      <c r="HK208" s="186"/>
      <c r="HL208" s="186"/>
      <c r="HM208" s="186"/>
      <c r="HN208" s="186"/>
      <c r="HO208" s="186"/>
      <c r="HP208" s="186"/>
      <c r="HQ208" s="186"/>
      <c r="HR208" s="186"/>
      <c r="HS208" s="186"/>
      <c r="HT208" s="186"/>
      <c r="HU208" s="186"/>
      <c r="HV208" s="186"/>
      <c r="HW208" s="186"/>
      <c r="HX208" s="186"/>
      <c r="HY208" s="186"/>
      <c r="HZ208" s="186"/>
      <c r="IA208" s="186"/>
      <c r="IB208" s="186"/>
      <c r="IC208" s="186"/>
      <c r="ID208" s="186"/>
      <c r="IE208" s="186"/>
      <c r="IF208" s="186"/>
      <c r="IG208" s="186"/>
      <c r="IH208" s="186"/>
      <c r="II208" s="186"/>
      <c r="IJ208" s="186"/>
      <c r="IK208" s="186"/>
      <c r="IL208" s="186"/>
      <c r="IM208" s="186"/>
      <c r="IN208" s="186"/>
      <c r="IO208" s="186"/>
      <c r="IP208" s="186"/>
      <c r="IQ208" s="186"/>
    </row>
    <row r="209" spans="1:251" ht="18.95" customHeight="1">
      <c r="A209" s="165"/>
      <c r="B209" s="184"/>
      <c r="C209" s="186"/>
      <c r="D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6"/>
      <c r="BD209" s="186"/>
      <c r="BE209" s="186"/>
      <c r="BF209" s="186"/>
      <c r="BG209" s="186"/>
      <c r="BH209" s="186"/>
      <c r="BI209" s="186"/>
      <c r="BJ209" s="186"/>
      <c r="BK209" s="186"/>
      <c r="BL209" s="186"/>
      <c r="BM209" s="186"/>
      <c r="BN209" s="186"/>
      <c r="BO209" s="186"/>
      <c r="BP209" s="186"/>
      <c r="BQ209" s="186"/>
      <c r="BR209" s="186"/>
      <c r="BS209" s="186"/>
      <c r="BT209" s="186"/>
      <c r="BU209" s="186"/>
      <c r="BV209" s="186"/>
      <c r="BW209" s="186"/>
      <c r="BX209" s="186"/>
      <c r="BY209" s="186"/>
      <c r="BZ209" s="186"/>
      <c r="CA209" s="186"/>
      <c r="CB209" s="186"/>
      <c r="CC209" s="186"/>
      <c r="CD209" s="186"/>
      <c r="CE209" s="186"/>
      <c r="CF209" s="186"/>
      <c r="CG209" s="186"/>
      <c r="CH209" s="186"/>
      <c r="CI209" s="186"/>
      <c r="CJ209" s="186"/>
      <c r="CK209" s="186"/>
      <c r="CL209" s="186"/>
      <c r="CM209" s="186"/>
      <c r="CN209" s="186"/>
      <c r="CO209" s="186"/>
      <c r="CP209" s="186"/>
      <c r="CQ209" s="186"/>
      <c r="CR209" s="186"/>
      <c r="CS209" s="186"/>
      <c r="CT209" s="186"/>
      <c r="CU209" s="186"/>
      <c r="CV209" s="186"/>
      <c r="CW209" s="186"/>
      <c r="CX209" s="186"/>
      <c r="CY209" s="186"/>
      <c r="CZ209" s="186"/>
      <c r="DA209" s="186"/>
      <c r="DB209" s="186"/>
      <c r="DC209" s="186"/>
      <c r="DD209" s="186"/>
      <c r="DE209" s="186"/>
      <c r="DF209" s="186"/>
      <c r="DG209" s="186"/>
      <c r="DH209" s="186"/>
      <c r="DI209" s="186"/>
      <c r="DJ209" s="186"/>
      <c r="DK209" s="186"/>
      <c r="DL209" s="186"/>
      <c r="DM209" s="186"/>
      <c r="DN209" s="186"/>
      <c r="DO209" s="186"/>
      <c r="DP209" s="186"/>
      <c r="DQ209" s="186"/>
      <c r="DR209" s="186"/>
      <c r="DS209" s="186"/>
      <c r="DT209" s="186"/>
      <c r="DU209" s="186"/>
      <c r="DV209" s="186"/>
      <c r="DW209" s="186"/>
      <c r="DX209" s="186"/>
      <c r="DY209" s="186"/>
      <c r="DZ209" s="186"/>
      <c r="EA209" s="186"/>
      <c r="EB209" s="186"/>
      <c r="EC209" s="186"/>
      <c r="ED209" s="186"/>
      <c r="EE209" s="186"/>
      <c r="EF209" s="186"/>
      <c r="EG209" s="186"/>
      <c r="EH209" s="186"/>
      <c r="EI209" s="186"/>
      <c r="EJ209" s="186"/>
      <c r="EK209" s="186"/>
      <c r="EL209" s="186"/>
      <c r="EM209" s="186"/>
      <c r="EN209" s="186"/>
      <c r="EO209" s="186"/>
      <c r="EP209" s="186"/>
      <c r="EQ209" s="186"/>
      <c r="ER209" s="186"/>
      <c r="ES209" s="186"/>
      <c r="ET209" s="186"/>
      <c r="EU209" s="186"/>
      <c r="EV209" s="186"/>
      <c r="EW209" s="186"/>
      <c r="EX209" s="186"/>
      <c r="EY209" s="186"/>
      <c r="EZ209" s="186"/>
      <c r="FA209" s="186"/>
      <c r="FB209" s="186"/>
      <c r="FC209" s="186"/>
      <c r="FD209" s="186"/>
      <c r="FE209" s="186"/>
      <c r="FF209" s="186"/>
      <c r="FG209" s="186"/>
      <c r="FH209" s="186"/>
      <c r="FI209" s="186"/>
      <c r="FJ209" s="186"/>
      <c r="FK209" s="186"/>
      <c r="FL209" s="186"/>
      <c r="FM209" s="186"/>
      <c r="FN209" s="186"/>
      <c r="FO209" s="186"/>
      <c r="FP209" s="186"/>
      <c r="FQ209" s="186"/>
      <c r="FR209" s="186"/>
      <c r="FS209" s="186"/>
      <c r="FT209" s="186"/>
      <c r="FU209" s="186"/>
      <c r="FV209" s="186"/>
      <c r="FW209" s="186"/>
      <c r="FX209" s="186"/>
      <c r="FY209" s="186"/>
      <c r="FZ209" s="186"/>
      <c r="GA209" s="186"/>
      <c r="GB209" s="186"/>
      <c r="GC209" s="186"/>
      <c r="GD209" s="186"/>
      <c r="GE209" s="186"/>
      <c r="GF209" s="186"/>
      <c r="GG209" s="186"/>
      <c r="GH209" s="186"/>
      <c r="GI209" s="186"/>
      <c r="GJ209" s="186"/>
      <c r="GK209" s="186"/>
      <c r="GL209" s="186"/>
      <c r="GM209" s="186"/>
      <c r="GN209" s="186"/>
      <c r="GO209" s="186"/>
      <c r="GP209" s="186"/>
      <c r="GQ209" s="186"/>
      <c r="GR209" s="186"/>
      <c r="GS209" s="186"/>
      <c r="GT209" s="186"/>
      <c r="GU209" s="186"/>
      <c r="GV209" s="186"/>
      <c r="GW209" s="186"/>
      <c r="GX209" s="186"/>
      <c r="GY209" s="186"/>
      <c r="GZ209" s="186"/>
      <c r="HA209" s="186"/>
      <c r="HB209" s="186"/>
      <c r="HC209" s="186"/>
      <c r="HD209" s="186"/>
      <c r="HE209" s="186"/>
      <c r="HF209" s="186"/>
      <c r="HG209" s="186"/>
      <c r="HH209" s="186"/>
      <c r="HI209" s="186"/>
      <c r="HJ209" s="186"/>
      <c r="HK209" s="186"/>
      <c r="HL209" s="186"/>
      <c r="HM209" s="186"/>
      <c r="HN209" s="186"/>
      <c r="HO209" s="186"/>
      <c r="HP209" s="186"/>
      <c r="HQ209" s="186"/>
      <c r="HR209" s="186"/>
      <c r="HS209" s="186"/>
      <c r="HT209" s="186"/>
      <c r="HU209" s="186"/>
      <c r="HV209" s="186"/>
      <c r="HW209" s="186"/>
      <c r="HX209" s="186"/>
      <c r="HY209" s="186"/>
      <c r="HZ209" s="186"/>
      <c r="IA209" s="186"/>
      <c r="IB209" s="186"/>
      <c r="IC209" s="186"/>
      <c r="ID209" s="186"/>
      <c r="IE209" s="186"/>
      <c r="IF209" s="186"/>
      <c r="IG209" s="186"/>
      <c r="IH209" s="186"/>
      <c r="II209" s="186"/>
      <c r="IJ209" s="186"/>
      <c r="IK209" s="186"/>
      <c r="IL209" s="186"/>
      <c r="IM209" s="186"/>
      <c r="IN209" s="186"/>
      <c r="IO209" s="186"/>
      <c r="IP209" s="186"/>
      <c r="IQ209" s="186"/>
    </row>
    <row r="210" spans="1:251" ht="18.95" customHeight="1">
      <c r="A210" s="165"/>
      <c r="B210" s="184"/>
      <c r="C210" s="186"/>
      <c r="D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6"/>
      <c r="BD210" s="186"/>
      <c r="BE210" s="186"/>
      <c r="BF210" s="186"/>
      <c r="BG210" s="186"/>
      <c r="BH210" s="186"/>
      <c r="BI210" s="186"/>
      <c r="BJ210" s="186"/>
      <c r="BK210" s="186"/>
      <c r="BL210" s="186"/>
      <c r="BM210" s="186"/>
      <c r="BN210" s="186"/>
      <c r="BO210" s="186"/>
      <c r="BP210" s="186"/>
      <c r="BQ210" s="186"/>
      <c r="BR210" s="186"/>
      <c r="BS210" s="186"/>
      <c r="BT210" s="186"/>
      <c r="BU210" s="186"/>
      <c r="BV210" s="186"/>
      <c r="BW210" s="186"/>
      <c r="BX210" s="186"/>
      <c r="BY210" s="186"/>
      <c r="BZ210" s="186"/>
      <c r="CA210" s="186"/>
      <c r="CB210" s="186"/>
      <c r="CC210" s="186"/>
      <c r="CD210" s="186"/>
      <c r="CE210" s="186"/>
      <c r="CF210" s="186"/>
      <c r="CG210" s="186"/>
      <c r="CH210" s="186"/>
      <c r="CI210" s="186"/>
      <c r="CJ210" s="186"/>
      <c r="CK210" s="186"/>
      <c r="CL210" s="186"/>
      <c r="CM210" s="186"/>
      <c r="CN210" s="186"/>
      <c r="CO210" s="186"/>
      <c r="CP210" s="186"/>
      <c r="CQ210" s="186"/>
      <c r="CR210" s="186"/>
      <c r="CS210" s="186"/>
      <c r="CT210" s="186"/>
      <c r="CU210" s="186"/>
      <c r="CV210" s="186"/>
      <c r="CW210" s="186"/>
      <c r="CX210" s="186"/>
      <c r="CY210" s="186"/>
      <c r="CZ210" s="186"/>
      <c r="DA210" s="186"/>
      <c r="DB210" s="186"/>
      <c r="DC210" s="186"/>
      <c r="DD210" s="186"/>
      <c r="DE210" s="186"/>
      <c r="DF210" s="186"/>
      <c r="DG210" s="186"/>
      <c r="DH210" s="186"/>
      <c r="DI210" s="186"/>
      <c r="DJ210" s="186"/>
      <c r="DK210" s="186"/>
      <c r="DL210" s="186"/>
      <c r="DM210" s="186"/>
      <c r="DN210" s="186"/>
      <c r="DO210" s="186"/>
      <c r="DP210" s="186"/>
      <c r="DQ210" s="186"/>
      <c r="DR210" s="186"/>
      <c r="DS210" s="186"/>
      <c r="DT210" s="186"/>
      <c r="DU210" s="186"/>
      <c r="DV210" s="186"/>
      <c r="DW210" s="186"/>
      <c r="DX210" s="186"/>
      <c r="DY210" s="186"/>
      <c r="DZ210" s="186"/>
      <c r="EA210" s="186"/>
      <c r="EB210" s="186"/>
      <c r="EC210" s="186"/>
      <c r="ED210" s="186"/>
      <c r="EE210" s="186"/>
      <c r="EF210" s="186"/>
      <c r="EG210" s="186"/>
      <c r="EH210" s="186"/>
      <c r="EI210" s="186"/>
      <c r="EJ210" s="186"/>
      <c r="EK210" s="186"/>
      <c r="EL210" s="186"/>
      <c r="EM210" s="186"/>
      <c r="EN210" s="186"/>
      <c r="EO210" s="186"/>
      <c r="EP210" s="186"/>
      <c r="EQ210" s="186"/>
      <c r="ER210" s="186"/>
      <c r="ES210" s="186"/>
      <c r="ET210" s="186"/>
      <c r="EU210" s="186"/>
      <c r="EV210" s="186"/>
      <c r="EW210" s="186"/>
      <c r="EX210" s="186"/>
      <c r="EY210" s="186"/>
      <c r="EZ210" s="186"/>
      <c r="FA210" s="186"/>
      <c r="FB210" s="186"/>
      <c r="FC210" s="186"/>
      <c r="FD210" s="186"/>
      <c r="FE210" s="186"/>
      <c r="FF210" s="186"/>
      <c r="FG210" s="186"/>
      <c r="FH210" s="186"/>
      <c r="FI210" s="186"/>
      <c r="FJ210" s="186"/>
      <c r="FK210" s="186"/>
      <c r="FL210" s="186"/>
      <c r="FM210" s="186"/>
      <c r="FN210" s="186"/>
      <c r="FO210" s="186"/>
      <c r="FP210" s="186"/>
      <c r="FQ210" s="186"/>
      <c r="FR210" s="186"/>
      <c r="FS210" s="186"/>
      <c r="FT210" s="186"/>
      <c r="FU210" s="186"/>
      <c r="FV210" s="186"/>
      <c r="FW210" s="186"/>
      <c r="FX210" s="186"/>
      <c r="FY210" s="186"/>
      <c r="FZ210" s="186"/>
      <c r="GA210" s="186"/>
      <c r="GB210" s="186"/>
      <c r="GC210" s="186"/>
      <c r="GD210" s="186"/>
      <c r="GE210" s="186"/>
      <c r="GF210" s="186"/>
      <c r="GG210" s="186"/>
      <c r="GH210" s="186"/>
      <c r="GI210" s="186"/>
      <c r="GJ210" s="186"/>
      <c r="GK210" s="186"/>
      <c r="GL210" s="186"/>
      <c r="GM210" s="186"/>
      <c r="GN210" s="186"/>
      <c r="GO210" s="186"/>
      <c r="GP210" s="186"/>
      <c r="GQ210" s="186"/>
      <c r="GR210" s="186"/>
      <c r="GS210" s="186"/>
      <c r="GT210" s="186"/>
      <c r="GU210" s="186"/>
      <c r="GV210" s="186"/>
      <c r="GW210" s="186"/>
      <c r="GX210" s="186"/>
      <c r="GY210" s="186"/>
      <c r="GZ210" s="186"/>
      <c r="HA210" s="186"/>
      <c r="HB210" s="186"/>
      <c r="HC210" s="186"/>
      <c r="HD210" s="186"/>
      <c r="HE210" s="186"/>
      <c r="HF210" s="186"/>
      <c r="HG210" s="186"/>
      <c r="HH210" s="186"/>
      <c r="HI210" s="186"/>
      <c r="HJ210" s="186"/>
      <c r="HK210" s="186"/>
      <c r="HL210" s="186"/>
      <c r="HM210" s="186"/>
      <c r="HN210" s="186"/>
      <c r="HO210" s="186"/>
      <c r="HP210" s="186"/>
      <c r="HQ210" s="186"/>
      <c r="HR210" s="186"/>
      <c r="HS210" s="186"/>
      <c r="HT210" s="186"/>
      <c r="HU210" s="186"/>
      <c r="HV210" s="186"/>
      <c r="HW210" s="186"/>
      <c r="HX210" s="186"/>
      <c r="HY210" s="186"/>
      <c r="HZ210" s="186"/>
      <c r="IA210" s="186"/>
      <c r="IB210" s="186"/>
      <c r="IC210" s="186"/>
      <c r="ID210" s="186"/>
      <c r="IE210" s="186"/>
      <c r="IF210" s="186"/>
      <c r="IG210" s="186"/>
      <c r="IH210" s="186"/>
      <c r="II210" s="186"/>
      <c r="IJ210" s="186"/>
      <c r="IK210" s="186"/>
      <c r="IL210" s="186"/>
      <c r="IM210" s="186"/>
      <c r="IN210" s="186"/>
      <c r="IO210" s="186"/>
      <c r="IP210" s="186"/>
      <c r="IQ210" s="186"/>
    </row>
    <row r="211" spans="1:251" ht="18.95" customHeight="1">
      <c r="A211" s="165"/>
      <c r="B211" s="184"/>
      <c r="C211" s="186"/>
      <c r="D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  <c r="BD211" s="186"/>
      <c r="BE211" s="186"/>
      <c r="BF211" s="186"/>
      <c r="BG211" s="186"/>
      <c r="BH211" s="186"/>
      <c r="BI211" s="186"/>
      <c r="BJ211" s="186"/>
      <c r="BK211" s="186"/>
      <c r="BL211" s="186"/>
      <c r="BM211" s="186"/>
      <c r="BN211" s="186"/>
      <c r="BO211" s="186"/>
      <c r="BP211" s="186"/>
      <c r="BQ211" s="186"/>
      <c r="BR211" s="186"/>
      <c r="BS211" s="186"/>
      <c r="BT211" s="186"/>
      <c r="BU211" s="186"/>
      <c r="BV211" s="186"/>
      <c r="BW211" s="186"/>
      <c r="BX211" s="186"/>
      <c r="BY211" s="186"/>
      <c r="BZ211" s="186"/>
      <c r="CA211" s="186"/>
      <c r="CB211" s="186"/>
      <c r="CC211" s="186"/>
      <c r="CD211" s="186"/>
      <c r="CE211" s="186"/>
      <c r="CF211" s="186"/>
      <c r="CG211" s="186"/>
      <c r="CH211" s="186"/>
      <c r="CI211" s="186"/>
      <c r="CJ211" s="186"/>
      <c r="CK211" s="186"/>
      <c r="CL211" s="186"/>
      <c r="CM211" s="186"/>
      <c r="CN211" s="186"/>
      <c r="CO211" s="186"/>
      <c r="CP211" s="186"/>
      <c r="CQ211" s="186"/>
      <c r="CR211" s="186"/>
      <c r="CS211" s="186"/>
      <c r="CT211" s="186"/>
      <c r="CU211" s="186"/>
      <c r="CV211" s="186"/>
      <c r="CW211" s="186"/>
      <c r="CX211" s="186"/>
      <c r="CY211" s="186"/>
      <c r="CZ211" s="186"/>
      <c r="DA211" s="186"/>
      <c r="DB211" s="186"/>
      <c r="DC211" s="186"/>
      <c r="DD211" s="186"/>
      <c r="DE211" s="186"/>
      <c r="DF211" s="186"/>
      <c r="DG211" s="186"/>
      <c r="DH211" s="186"/>
      <c r="DI211" s="186"/>
      <c r="DJ211" s="186"/>
      <c r="DK211" s="186"/>
      <c r="DL211" s="186"/>
      <c r="DM211" s="186"/>
      <c r="DN211" s="186"/>
      <c r="DO211" s="186"/>
      <c r="DP211" s="186"/>
      <c r="DQ211" s="186"/>
      <c r="DR211" s="186"/>
      <c r="DS211" s="186"/>
      <c r="DT211" s="186"/>
      <c r="DU211" s="186"/>
      <c r="DV211" s="186"/>
      <c r="DW211" s="186"/>
      <c r="DX211" s="186"/>
      <c r="DY211" s="186"/>
      <c r="DZ211" s="186"/>
      <c r="EA211" s="186"/>
      <c r="EB211" s="186"/>
      <c r="EC211" s="186"/>
      <c r="ED211" s="186"/>
      <c r="EE211" s="186"/>
      <c r="EF211" s="186"/>
      <c r="EG211" s="186"/>
      <c r="EH211" s="186"/>
      <c r="EI211" s="186"/>
      <c r="EJ211" s="186"/>
      <c r="EK211" s="186"/>
      <c r="EL211" s="186"/>
      <c r="EM211" s="186"/>
      <c r="EN211" s="186"/>
      <c r="EO211" s="186"/>
      <c r="EP211" s="186"/>
      <c r="EQ211" s="186"/>
      <c r="ER211" s="186"/>
      <c r="ES211" s="186"/>
      <c r="ET211" s="186"/>
      <c r="EU211" s="186"/>
      <c r="EV211" s="186"/>
      <c r="EW211" s="186"/>
      <c r="EX211" s="186"/>
      <c r="EY211" s="186"/>
      <c r="EZ211" s="186"/>
      <c r="FA211" s="186"/>
      <c r="FB211" s="186"/>
      <c r="FC211" s="186"/>
      <c r="FD211" s="186"/>
      <c r="FE211" s="186"/>
      <c r="FF211" s="186"/>
      <c r="FG211" s="186"/>
      <c r="FH211" s="186"/>
      <c r="FI211" s="186"/>
      <c r="FJ211" s="186"/>
      <c r="FK211" s="186"/>
      <c r="FL211" s="186"/>
      <c r="FM211" s="186"/>
      <c r="FN211" s="186"/>
      <c r="FO211" s="186"/>
      <c r="FP211" s="186"/>
      <c r="FQ211" s="186"/>
      <c r="FR211" s="186"/>
      <c r="FS211" s="186"/>
      <c r="FT211" s="186"/>
      <c r="FU211" s="186"/>
      <c r="FV211" s="186"/>
      <c r="FW211" s="186"/>
      <c r="FX211" s="186"/>
      <c r="FY211" s="186"/>
      <c r="FZ211" s="186"/>
      <c r="GA211" s="186"/>
      <c r="GB211" s="186"/>
      <c r="GC211" s="186"/>
      <c r="GD211" s="186"/>
      <c r="GE211" s="186"/>
      <c r="GF211" s="186"/>
      <c r="GG211" s="186"/>
      <c r="GH211" s="186"/>
      <c r="GI211" s="186"/>
      <c r="GJ211" s="186"/>
      <c r="GK211" s="186"/>
      <c r="GL211" s="186"/>
      <c r="GM211" s="186"/>
      <c r="GN211" s="186"/>
      <c r="GO211" s="186"/>
      <c r="GP211" s="186"/>
      <c r="GQ211" s="186"/>
      <c r="GR211" s="186"/>
      <c r="GS211" s="186"/>
      <c r="GT211" s="186"/>
      <c r="GU211" s="186"/>
      <c r="GV211" s="186"/>
      <c r="GW211" s="186"/>
      <c r="GX211" s="186"/>
      <c r="GY211" s="186"/>
      <c r="GZ211" s="186"/>
      <c r="HA211" s="186"/>
      <c r="HB211" s="186"/>
      <c r="HC211" s="186"/>
      <c r="HD211" s="186"/>
      <c r="HE211" s="186"/>
      <c r="HF211" s="186"/>
      <c r="HG211" s="186"/>
      <c r="HH211" s="186"/>
      <c r="HI211" s="186"/>
      <c r="HJ211" s="186"/>
      <c r="HK211" s="186"/>
      <c r="HL211" s="186"/>
      <c r="HM211" s="186"/>
      <c r="HN211" s="186"/>
      <c r="HO211" s="186"/>
      <c r="HP211" s="186"/>
      <c r="HQ211" s="186"/>
      <c r="HR211" s="186"/>
      <c r="HS211" s="186"/>
      <c r="HT211" s="186"/>
      <c r="HU211" s="186"/>
      <c r="HV211" s="186"/>
      <c r="HW211" s="186"/>
      <c r="HX211" s="186"/>
      <c r="HY211" s="186"/>
      <c r="HZ211" s="186"/>
      <c r="IA211" s="186"/>
      <c r="IB211" s="186"/>
      <c r="IC211" s="186"/>
      <c r="ID211" s="186"/>
      <c r="IE211" s="186"/>
      <c r="IF211" s="186"/>
      <c r="IG211" s="186"/>
      <c r="IH211" s="186"/>
      <c r="II211" s="186"/>
      <c r="IJ211" s="186"/>
      <c r="IK211" s="186"/>
      <c r="IL211" s="186"/>
      <c r="IM211" s="186"/>
      <c r="IN211" s="186"/>
      <c r="IO211" s="186"/>
      <c r="IP211" s="186"/>
      <c r="IQ211" s="186"/>
    </row>
    <row r="212" spans="1:251" ht="18.95" customHeight="1"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186"/>
      <c r="BE212" s="186"/>
      <c r="BF212" s="186"/>
      <c r="BG212" s="186"/>
      <c r="BH212" s="186"/>
      <c r="BI212" s="186"/>
      <c r="BJ212" s="186"/>
      <c r="BK212" s="186"/>
      <c r="BL212" s="186"/>
      <c r="BM212" s="186"/>
      <c r="BN212" s="186"/>
      <c r="BO212" s="186"/>
      <c r="BP212" s="186"/>
      <c r="BQ212" s="186"/>
      <c r="BR212" s="186"/>
      <c r="BS212" s="186"/>
      <c r="BT212" s="186"/>
      <c r="BU212" s="186"/>
      <c r="BV212" s="186"/>
      <c r="BW212" s="186"/>
      <c r="BX212" s="186"/>
      <c r="BY212" s="186"/>
      <c r="BZ212" s="186"/>
      <c r="CA212" s="186"/>
      <c r="CB212" s="186"/>
      <c r="CC212" s="186"/>
      <c r="CD212" s="186"/>
      <c r="CE212" s="186"/>
      <c r="CF212" s="186"/>
      <c r="CG212" s="186"/>
      <c r="CH212" s="186"/>
      <c r="CI212" s="186"/>
      <c r="CJ212" s="186"/>
      <c r="CK212" s="186"/>
      <c r="CL212" s="186"/>
      <c r="CM212" s="186"/>
      <c r="CN212" s="186"/>
      <c r="CO212" s="186"/>
      <c r="CP212" s="186"/>
      <c r="CQ212" s="186"/>
      <c r="CR212" s="186"/>
      <c r="CS212" s="186"/>
      <c r="CT212" s="186"/>
      <c r="CU212" s="186"/>
      <c r="CV212" s="186"/>
      <c r="CW212" s="186"/>
      <c r="CX212" s="186"/>
      <c r="CY212" s="186"/>
      <c r="CZ212" s="186"/>
      <c r="DA212" s="186"/>
      <c r="DB212" s="186"/>
      <c r="DC212" s="186"/>
      <c r="DD212" s="186"/>
      <c r="DE212" s="186"/>
      <c r="DF212" s="186"/>
      <c r="DG212" s="186"/>
      <c r="DH212" s="186"/>
      <c r="DI212" s="186"/>
      <c r="DJ212" s="186"/>
      <c r="DK212" s="186"/>
      <c r="DL212" s="186"/>
      <c r="DM212" s="186"/>
      <c r="DN212" s="186"/>
      <c r="DO212" s="186"/>
      <c r="DP212" s="186"/>
      <c r="DQ212" s="186"/>
      <c r="DR212" s="186"/>
      <c r="DS212" s="186"/>
      <c r="DT212" s="186"/>
      <c r="DU212" s="186"/>
      <c r="DV212" s="186"/>
      <c r="DW212" s="186"/>
      <c r="DX212" s="186"/>
      <c r="DY212" s="186"/>
      <c r="DZ212" s="186"/>
      <c r="EA212" s="186"/>
      <c r="EB212" s="186"/>
      <c r="EC212" s="186"/>
      <c r="ED212" s="186"/>
      <c r="EE212" s="186"/>
      <c r="EF212" s="186"/>
      <c r="EG212" s="186"/>
      <c r="EH212" s="186"/>
      <c r="EI212" s="186"/>
      <c r="EJ212" s="186"/>
      <c r="EK212" s="186"/>
      <c r="EL212" s="186"/>
      <c r="EM212" s="186"/>
      <c r="EN212" s="186"/>
      <c r="EO212" s="186"/>
      <c r="EP212" s="186"/>
      <c r="EQ212" s="186"/>
      <c r="ER212" s="186"/>
      <c r="ES212" s="186"/>
      <c r="ET212" s="186"/>
      <c r="EU212" s="186"/>
      <c r="EV212" s="186"/>
      <c r="EW212" s="186"/>
      <c r="EX212" s="186"/>
      <c r="EY212" s="186"/>
      <c r="EZ212" s="186"/>
      <c r="FA212" s="186"/>
      <c r="FB212" s="186"/>
      <c r="FC212" s="186"/>
      <c r="FD212" s="186"/>
      <c r="FE212" s="186"/>
      <c r="FF212" s="186"/>
      <c r="FG212" s="186"/>
      <c r="FH212" s="186"/>
      <c r="FI212" s="186"/>
      <c r="FJ212" s="186"/>
      <c r="FK212" s="186"/>
      <c r="FL212" s="186"/>
      <c r="FM212" s="186"/>
      <c r="FN212" s="186"/>
      <c r="FO212" s="186"/>
      <c r="FP212" s="186"/>
      <c r="FQ212" s="186"/>
      <c r="FR212" s="186"/>
      <c r="FS212" s="186"/>
      <c r="FT212" s="186"/>
      <c r="FU212" s="186"/>
      <c r="FV212" s="186"/>
      <c r="FW212" s="186"/>
      <c r="FX212" s="186"/>
      <c r="FY212" s="186"/>
      <c r="FZ212" s="186"/>
      <c r="GA212" s="186"/>
      <c r="GB212" s="186"/>
      <c r="GC212" s="186"/>
      <c r="GD212" s="186"/>
      <c r="GE212" s="186"/>
      <c r="GF212" s="186"/>
      <c r="GG212" s="186"/>
      <c r="GH212" s="186"/>
      <c r="GI212" s="186"/>
      <c r="GJ212" s="186"/>
      <c r="GK212" s="186"/>
      <c r="GL212" s="186"/>
      <c r="GM212" s="186"/>
      <c r="GN212" s="186"/>
      <c r="GO212" s="186"/>
      <c r="GP212" s="186"/>
      <c r="GQ212" s="186"/>
      <c r="GR212" s="186"/>
      <c r="GS212" s="186"/>
      <c r="GT212" s="186"/>
      <c r="GU212" s="186"/>
      <c r="GV212" s="186"/>
      <c r="GW212" s="186"/>
      <c r="GX212" s="186"/>
      <c r="GY212" s="186"/>
      <c r="GZ212" s="186"/>
      <c r="HA212" s="186"/>
      <c r="HB212" s="186"/>
      <c r="HC212" s="186"/>
      <c r="HD212" s="186"/>
      <c r="HE212" s="186"/>
      <c r="HF212" s="186"/>
      <c r="HG212" s="186"/>
      <c r="HH212" s="186"/>
      <c r="HI212" s="186"/>
      <c r="HJ212" s="186"/>
      <c r="HK212" s="186"/>
      <c r="HL212" s="186"/>
      <c r="HM212" s="186"/>
      <c r="HN212" s="186"/>
      <c r="HO212" s="186"/>
      <c r="HP212" s="186"/>
      <c r="HQ212" s="186"/>
      <c r="HR212" s="186"/>
      <c r="HS212" s="186"/>
      <c r="HT212" s="186"/>
      <c r="HU212" s="186"/>
      <c r="HV212" s="186"/>
      <c r="HW212" s="186"/>
      <c r="HX212" s="186"/>
      <c r="HY212" s="186"/>
      <c r="HZ212" s="186"/>
      <c r="IA212" s="186"/>
      <c r="IB212" s="186"/>
      <c r="IC212" s="186"/>
      <c r="ID212" s="186"/>
      <c r="IE212" s="186"/>
      <c r="IF212" s="186"/>
      <c r="IG212" s="186"/>
      <c r="IH212" s="186"/>
      <c r="II212" s="186"/>
      <c r="IJ212" s="186"/>
      <c r="IK212" s="186"/>
      <c r="IL212" s="186"/>
      <c r="IM212" s="186"/>
      <c r="IN212" s="186"/>
      <c r="IO212" s="186"/>
      <c r="IP212" s="186"/>
      <c r="IQ212" s="186"/>
    </row>
    <row r="213" spans="1:251" ht="18.95" customHeight="1"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6"/>
      <c r="BD213" s="186"/>
      <c r="BE213" s="186"/>
      <c r="BF213" s="186"/>
      <c r="BG213" s="186"/>
      <c r="BH213" s="186"/>
      <c r="BI213" s="186"/>
      <c r="BJ213" s="186"/>
      <c r="BK213" s="186"/>
      <c r="BL213" s="186"/>
      <c r="BM213" s="186"/>
      <c r="BN213" s="186"/>
      <c r="BO213" s="186"/>
      <c r="BP213" s="186"/>
      <c r="BQ213" s="186"/>
      <c r="BR213" s="186"/>
      <c r="BS213" s="186"/>
      <c r="BT213" s="186"/>
      <c r="BU213" s="186"/>
      <c r="BV213" s="186"/>
      <c r="BW213" s="186"/>
      <c r="BX213" s="186"/>
      <c r="BY213" s="186"/>
      <c r="BZ213" s="186"/>
      <c r="CA213" s="186"/>
      <c r="CB213" s="186"/>
      <c r="CC213" s="186"/>
      <c r="CD213" s="186"/>
      <c r="CE213" s="186"/>
      <c r="CF213" s="186"/>
      <c r="CG213" s="186"/>
      <c r="CH213" s="186"/>
      <c r="CI213" s="186"/>
      <c r="CJ213" s="186"/>
      <c r="CK213" s="186"/>
      <c r="CL213" s="186"/>
      <c r="CM213" s="186"/>
      <c r="CN213" s="186"/>
      <c r="CO213" s="186"/>
      <c r="CP213" s="186"/>
      <c r="CQ213" s="186"/>
      <c r="CR213" s="186"/>
      <c r="CS213" s="186"/>
      <c r="CT213" s="186"/>
      <c r="CU213" s="186"/>
      <c r="CV213" s="186"/>
      <c r="CW213" s="186"/>
      <c r="CX213" s="186"/>
      <c r="CY213" s="186"/>
      <c r="CZ213" s="186"/>
      <c r="DA213" s="186"/>
      <c r="DB213" s="186"/>
      <c r="DC213" s="186"/>
      <c r="DD213" s="186"/>
      <c r="DE213" s="186"/>
      <c r="DF213" s="186"/>
      <c r="DG213" s="186"/>
      <c r="DH213" s="186"/>
      <c r="DI213" s="186"/>
      <c r="DJ213" s="186"/>
      <c r="DK213" s="186"/>
      <c r="DL213" s="186"/>
      <c r="DM213" s="186"/>
      <c r="DN213" s="186"/>
      <c r="DO213" s="186"/>
      <c r="DP213" s="186"/>
      <c r="DQ213" s="186"/>
      <c r="DR213" s="186"/>
      <c r="DS213" s="186"/>
      <c r="DT213" s="186"/>
      <c r="DU213" s="186"/>
      <c r="DV213" s="186"/>
      <c r="DW213" s="186"/>
      <c r="DX213" s="186"/>
      <c r="DY213" s="186"/>
      <c r="DZ213" s="186"/>
      <c r="EA213" s="186"/>
      <c r="EB213" s="186"/>
      <c r="EC213" s="186"/>
      <c r="ED213" s="186"/>
      <c r="EE213" s="186"/>
      <c r="EF213" s="186"/>
      <c r="EG213" s="186"/>
      <c r="EH213" s="186"/>
      <c r="EI213" s="186"/>
      <c r="EJ213" s="186"/>
      <c r="EK213" s="186"/>
      <c r="EL213" s="186"/>
      <c r="EM213" s="186"/>
      <c r="EN213" s="186"/>
      <c r="EO213" s="186"/>
      <c r="EP213" s="186"/>
      <c r="EQ213" s="186"/>
      <c r="ER213" s="186"/>
      <c r="ES213" s="186"/>
      <c r="ET213" s="186"/>
      <c r="EU213" s="186"/>
      <c r="EV213" s="186"/>
      <c r="EW213" s="186"/>
      <c r="EX213" s="186"/>
      <c r="EY213" s="186"/>
      <c r="EZ213" s="186"/>
      <c r="FA213" s="186"/>
      <c r="FB213" s="186"/>
      <c r="FC213" s="186"/>
      <c r="FD213" s="186"/>
      <c r="FE213" s="186"/>
      <c r="FF213" s="186"/>
      <c r="FG213" s="186"/>
      <c r="FH213" s="186"/>
      <c r="FI213" s="186"/>
      <c r="FJ213" s="186"/>
      <c r="FK213" s="186"/>
      <c r="FL213" s="186"/>
      <c r="FM213" s="186"/>
      <c r="FN213" s="186"/>
      <c r="FO213" s="186"/>
      <c r="FP213" s="186"/>
      <c r="FQ213" s="186"/>
      <c r="FR213" s="186"/>
      <c r="FS213" s="186"/>
      <c r="FT213" s="186"/>
      <c r="FU213" s="186"/>
      <c r="FV213" s="186"/>
      <c r="FW213" s="186"/>
      <c r="FX213" s="186"/>
      <c r="FY213" s="186"/>
      <c r="FZ213" s="186"/>
      <c r="GA213" s="186"/>
      <c r="GB213" s="186"/>
      <c r="GC213" s="186"/>
      <c r="GD213" s="186"/>
      <c r="GE213" s="186"/>
      <c r="GF213" s="186"/>
      <c r="GG213" s="186"/>
      <c r="GH213" s="186"/>
      <c r="GI213" s="186"/>
      <c r="GJ213" s="186"/>
      <c r="GK213" s="186"/>
      <c r="GL213" s="186"/>
      <c r="GM213" s="186"/>
      <c r="GN213" s="186"/>
      <c r="GO213" s="186"/>
      <c r="GP213" s="186"/>
      <c r="GQ213" s="186"/>
      <c r="GR213" s="186"/>
      <c r="GS213" s="186"/>
      <c r="GT213" s="186"/>
      <c r="GU213" s="186"/>
      <c r="GV213" s="186"/>
      <c r="GW213" s="186"/>
      <c r="GX213" s="186"/>
      <c r="GY213" s="186"/>
      <c r="GZ213" s="186"/>
      <c r="HA213" s="186"/>
      <c r="HB213" s="186"/>
      <c r="HC213" s="186"/>
      <c r="HD213" s="186"/>
      <c r="HE213" s="186"/>
      <c r="HF213" s="186"/>
      <c r="HG213" s="186"/>
      <c r="HH213" s="186"/>
      <c r="HI213" s="186"/>
      <c r="HJ213" s="186"/>
      <c r="HK213" s="186"/>
      <c r="HL213" s="186"/>
      <c r="HM213" s="186"/>
      <c r="HN213" s="186"/>
      <c r="HO213" s="186"/>
      <c r="HP213" s="186"/>
      <c r="HQ213" s="186"/>
      <c r="HR213" s="186"/>
      <c r="HS213" s="186"/>
      <c r="HT213" s="186"/>
      <c r="HU213" s="186"/>
      <c r="HV213" s="186"/>
      <c r="HW213" s="186"/>
      <c r="HX213" s="186"/>
      <c r="HY213" s="186"/>
      <c r="HZ213" s="186"/>
      <c r="IA213" s="186"/>
      <c r="IB213" s="186"/>
      <c r="IC213" s="186"/>
      <c r="ID213" s="186"/>
      <c r="IE213" s="186"/>
      <c r="IF213" s="186"/>
      <c r="IG213" s="186"/>
      <c r="IH213" s="186"/>
      <c r="II213" s="186"/>
      <c r="IJ213" s="186"/>
      <c r="IK213" s="186"/>
      <c r="IL213" s="186"/>
      <c r="IM213" s="186"/>
      <c r="IN213" s="186"/>
      <c r="IO213" s="186"/>
      <c r="IP213" s="186"/>
      <c r="IQ213" s="186"/>
    </row>
    <row r="214" spans="1:251" ht="18.95" customHeight="1"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  <c r="BC214" s="186"/>
      <c r="BD214" s="186"/>
      <c r="BE214" s="186"/>
      <c r="BF214" s="186"/>
      <c r="BG214" s="186"/>
      <c r="BH214" s="186"/>
      <c r="BI214" s="186"/>
      <c r="BJ214" s="186"/>
      <c r="BK214" s="186"/>
      <c r="BL214" s="186"/>
      <c r="BM214" s="186"/>
      <c r="BN214" s="186"/>
      <c r="BO214" s="186"/>
      <c r="BP214" s="186"/>
      <c r="BQ214" s="186"/>
      <c r="BR214" s="186"/>
      <c r="BS214" s="186"/>
      <c r="BT214" s="186"/>
      <c r="BU214" s="186"/>
      <c r="BV214" s="186"/>
      <c r="BW214" s="186"/>
      <c r="BX214" s="186"/>
      <c r="BY214" s="186"/>
      <c r="BZ214" s="186"/>
      <c r="CA214" s="186"/>
      <c r="CB214" s="186"/>
      <c r="CC214" s="186"/>
      <c r="CD214" s="186"/>
      <c r="CE214" s="186"/>
      <c r="CF214" s="186"/>
      <c r="CG214" s="186"/>
      <c r="CH214" s="186"/>
      <c r="CI214" s="186"/>
      <c r="CJ214" s="186"/>
      <c r="CK214" s="186"/>
      <c r="CL214" s="186"/>
      <c r="CM214" s="186"/>
      <c r="CN214" s="186"/>
      <c r="CO214" s="186"/>
      <c r="CP214" s="186"/>
      <c r="CQ214" s="186"/>
      <c r="CR214" s="186"/>
      <c r="CS214" s="186"/>
      <c r="CT214" s="186"/>
      <c r="CU214" s="186"/>
      <c r="CV214" s="186"/>
      <c r="CW214" s="186"/>
      <c r="CX214" s="186"/>
      <c r="CY214" s="186"/>
      <c r="CZ214" s="186"/>
      <c r="DA214" s="186"/>
      <c r="DB214" s="186"/>
      <c r="DC214" s="186"/>
      <c r="DD214" s="186"/>
      <c r="DE214" s="186"/>
      <c r="DF214" s="186"/>
      <c r="DG214" s="186"/>
      <c r="DH214" s="186"/>
      <c r="DI214" s="186"/>
      <c r="DJ214" s="186"/>
      <c r="DK214" s="186"/>
      <c r="DL214" s="186"/>
      <c r="DM214" s="186"/>
      <c r="DN214" s="186"/>
      <c r="DO214" s="186"/>
      <c r="DP214" s="186"/>
      <c r="DQ214" s="186"/>
      <c r="DR214" s="186"/>
      <c r="DS214" s="186"/>
      <c r="DT214" s="186"/>
      <c r="DU214" s="186"/>
      <c r="DV214" s="186"/>
      <c r="DW214" s="186"/>
      <c r="DX214" s="186"/>
      <c r="DY214" s="186"/>
      <c r="DZ214" s="186"/>
      <c r="EA214" s="186"/>
      <c r="EB214" s="186"/>
      <c r="EC214" s="186"/>
      <c r="ED214" s="186"/>
      <c r="EE214" s="186"/>
      <c r="EF214" s="186"/>
      <c r="EG214" s="186"/>
      <c r="EH214" s="186"/>
      <c r="EI214" s="186"/>
      <c r="EJ214" s="186"/>
      <c r="EK214" s="186"/>
      <c r="EL214" s="186"/>
      <c r="EM214" s="186"/>
      <c r="EN214" s="186"/>
      <c r="EO214" s="186"/>
      <c r="EP214" s="186"/>
      <c r="EQ214" s="186"/>
      <c r="ER214" s="186"/>
      <c r="ES214" s="186"/>
      <c r="ET214" s="186"/>
      <c r="EU214" s="186"/>
      <c r="EV214" s="186"/>
      <c r="EW214" s="186"/>
      <c r="EX214" s="186"/>
      <c r="EY214" s="186"/>
      <c r="EZ214" s="186"/>
      <c r="FA214" s="186"/>
      <c r="FB214" s="186"/>
      <c r="FC214" s="186"/>
      <c r="FD214" s="186"/>
      <c r="FE214" s="186"/>
      <c r="FF214" s="186"/>
      <c r="FG214" s="186"/>
      <c r="FH214" s="186"/>
      <c r="FI214" s="186"/>
      <c r="FJ214" s="186"/>
      <c r="FK214" s="186"/>
      <c r="FL214" s="186"/>
      <c r="FM214" s="186"/>
      <c r="FN214" s="186"/>
      <c r="FO214" s="186"/>
      <c r="FP214" s="186"/>
      <c r="FQ214" s="186"/>
      <c r="FR214" s="186"/>
      <c r="FS214" s="186"/>
      <c r="FT214" s="186"/>
      <c r="FU214" s="186"/>
      <c r="FV214" s="186"/>
      <c r="FW214" s="186"/>
      <c r="FX214" s="186"/>
      <c r="FY214" s="186"/>
      <c r="FZ214" s="186"/>
      <c r="GA214" s="186"/>
      <c r="GB214" s="186"/>
      <c r="GC214" s="186"/>
      <c r="GD214" s="186"/>
      <c r="GE214" s="186"/>
      <c r="GF214" s="186"/>
      <c r="GG214" s="186"/>
      <c r="GH214" s="186"/>
      <c r="GI214" s="186"/>
      <c r="GJ214" s="186"/>
      <c r="GK214" s="186"/>
      <c r="GL214" s="186"/>
      <c r="GM214" s="186"/>
      <c r="GN214" s="186"/>
      <c r="GO214" s="186"/>
      <c r="GP214" s="186"/>
      <c r="GQ214" s="186"/>
      <c r="GR214" s="186"/>
      <c r="GS214" s="186"/>
      <c r="GT214" s="186"/>
      <c r="GU214" s="186"/>
      <c r="GV214" s="186"/>
      <c r="GW214" s="186"/>
      <c r="GX214" s="186"/>
      <c r="GY214" s="186"/>
      <c r="GZ214" s="186"/>
      <c r="HA214" s="186"/>
      <c r="HB214" s="186"/>
      <c r="HC214" s="186"/>
      <c r="HD214" s="186"/>
      <c r="HE214" s="186"/>
      <c r="HF214" s="186"/>
      <c r="HG214" s="186"/>
      <c r="HH214" s="186"/>
      <c r="HI214" s="186"/>
      <c r="HJ214" s="186"/>
      <c r="HK214" s="186"/>
      <c r="HL214" s="186"/>
      <c r="HM214" s="186"/>
      <c r="HN214" s="186"/>
      <c r="HO214" s="186"/>
      <c r="HP214" s="186"/>
      <c r="HQ214" s="186"/>
      <c r="HR214" s="186"/>
      <c r="HS214" s="186"/>
      <c r="HT214" s="186"/>
      <c r="HU214" s="186"/>
      <c r="HV214" s="186"/>
      <c r="HW214" s="186"/>
      <c r="HX214" s="186"/>
      <c r="HY214" s="186"/>
      <c r="HZ214" s="186"/>
      <c r="IA214" s="186"/>
      <c r="IB214" s="186"/>
      <c r="IC214" s="186"/>
      <c r="ID214" s="186"/>
      <c r="IE214" s="186"/>
      <c r="IF214" s="186"/>
      <c r="IG214" s="186"/>
      <c r="IH214" s="186"/>
      <c r="II214" s="186"/>
      <c r="IJ214" s="186"/>
      <c r="IK214" s="186"/>
      <c r="IL214" s="186"/>
      <c r="IM214" s="186"/>
      <c r="IN214" s="186"/>
      <c r="IO214" s="186"/>
      <c r="IP214" s="186"/>
      <c r="IQ214" s="186"/>
    </row>
    <row r="215" spans="1:251" ht="18.95" customHeight="1"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BM215" s="186"/>
      <c r="BN215" s="186"/>
      <c r="BO215" s="186"/>
      <c r="BP215" s="186"/>
      <c r="BQ215" s="186"/>
      <c r="BR215" s="186"/>
      <c r="BS215" s="186"/>
      <c r="BT215" s="186"/>
      <c r="BU215" s="186"/>
      <c r="BV215" s="186"/>
      <c r="BW215" s="186"/>
      <c r="BX215" s="186"/>
      <c r="BY215" s="186"/>
      <c r="BZ215" s="186"/>
      <c r="CA215" s="186"/>
      <c r="CB215" s="186"/>
      <c r="CC215" s="186"/>
      <c r="CD215" s="186"/>
      <c r="CE215" s="186"/>
      <c r="CF215" s="186"/>
      <c r="CG215" s="186"/>
      <c r="CH215" s="186"/>
      <c r="CI215" s="186"/>
      <c r="CJ215" s="186"/>
      <c r="CK215" s="186"/>
      <c r="CL215" s="186"/>
      <c r="CM215" s="186"/>
      <c r="CN215" s="186"/>
      <c r="CO215" s="186"/>
      <c r="CP215" s="186"/>
      <c r="CQ215" s="186"/>
      <c r="CR215" s="186"/>
      <c r="CS215" s="186"/>
      <c r="CT215" s="186"/>
      <c r="CU215" s="186"/>
      <c r="CV215" s="186"/>
      <c r="CW215" s="186"/>
      <c r="CX215" s="186"/>
      <c r="CY215" s="186"/>
      <c r="CZ215" s="186"/>
      <c r="DA215" s="186"/>
      <c r="DB215" s="186"/>
      <c r="DC215" s="186"/>
      <c r="DD215" s="186"/>
      <c r="DE215" s="186"/>
      <c r="DF215" s="186"/>
      <c r="DG215" s="186"/>
      <c r="DH215" s="186"/>
      <c r="DI215" s="186"/>
      <c r="DJ215" s="186"/>
      <c r="DK215" s="186"/>
      <c r="DL215" s="186"/>
      <c r="DM215" s="186"/>
      <c r="DN215" s="186"/>
      <c r="DO215" s="186"/>
      <c r="DP215" s="186"/>
      <c r="DQ215" s="186"/>
      <c r="DR215" s="186"/>
      <c r="DS215" s="186"/>
      <c r="DT215" s="186"/>
      <c r="DU215" s="186"/>
      <c r="DV215" s="186"/>
      <c r="DW215" s="186"/>
      <c r="DX215" s="186"/>
      <c r="DY215" s="186"/>
      <c r="DZ215" s="186"/>
      <c r="EA215" s="186"/>
      <c r="EB215" s="186"/>
      <c r="EC215" s="186"/>
      <c r="ED215" s="186"/>
      <c r="EE215" s="186"/>
      <c r="EF215" s="186"/>
      <c r="EG215" s="186"/>
      <c r="EH215" s="186"/>
      <c r="EI215" s="186"/>
      <c r="EJ215" s="186"/>
      <c r="EK215" s="186"/>
      <c r="EL215" s="186"/>
      <c r="EM215" s="186"/>
      <c r="EN215" s="186"/>
      <c r="EO215" s="186"/>
      <c r="EP215" s="186"/>
      <c r="EQ215" s="186"/>
      <c r="ER215" s="186"/>
      <c r="ES215" s="186"/>
      <c r="ET215" s="186"/>
      <c r="EU215" s="186"/>
      <c r="EV215" s="186"/>
      <c r="EW215" s="186"/>
      <c r="EX215" s="186"/>
      <c r="EY215" s="186"/>
      <c r="EZ215" s="186"/>
      <c r="FA215" s="186"/>
      <c r="FB215" s="186"/>
      <c r="FC215" s="186"/>
      <c r="FD215" s="186"/>
      <c r="FE215" s="186"/>
      <c r="FF215" s="186"/>
      <c r="FG215" s="186"/>
      <c r="FH215" s="186"/>
      <c r="FI215" s="186"/>
      <c r="FJ215" s="186"/>
      <c r="FK215" s="186"/>
      <c r="FL215" s="186"/>
      <c r="FM215" s="186"/>
      <c r="FN215" s="186"/>
      <c r="FO215" s="186"/>
      <c r="FP215" s="186"/>
      <c r="FQ215" s="186"/>
      <c r="FR215" s="186"/>
      <c r="FS215" s="186"/>
      <c r="FT215" s="186"/>
      <c r="FU215" s="186"/>
      <c r="FV215" s="186"/>
      <c r="FW215" s="186"/>
      <c r="FX215" s="186"/>
      <c r="FY215" s="186"/>
      <c r="FZ215" s="186"/>
      <c r="GA215" s="186"/>
      <c r="GB215" s="186"/>
      <c r="GC215" s="186"/>
      <c r="GD215" s="186"/>
      <c r="GE215" s="186"/>
      <c r="GF215" s="186"/>
      <c r="GG215" s="186"/>
      <c r="GH215" s="186"/>
      <c r="GI215" s="186"/>
      <c r="GJ215" s="186"/>
      <c r="GK215" s="186"/>
      <c r="GL215" s="186"/>
      <c r="GM215" s="186"/>
      <c r="GN215" s="186"/>
      <c r="GO215" s="186"/>
      <c r="GP215" s="186"/>
      <c r="GQ215" s="186"/>
      <c r="GR215" s="186"/>
      <c r="GS215" s="186"/>
      <c r="GT215" s="186"/>
      <c r="GU215" s="186"/>
      <c r="GV215" s="186"/>
      <c r="GW215" s="186"/>
      <c r="GX215" s="186"/>
      <c r="GY215" s="186"/>
      <c r="GZ215" s="186"/>
      <c r="HA215" s="186"/>
      <c r="HB215" s="186"/>
      <c r="HC215" s="186"/>
      <c r="HD215" s="186"/>
      <c r="HE215" s="186"/>
      <c r="HF215" s="186"/>
      <c r="HG215" s="186"/>
      <c r="HH215" s="186"/>
      <c r="HI215" s="186"/>
      <c r="HJ215" s="186"/>
      <c r="HK215" s="186"/>
      <c r="HL215" s="186"/>
      <c r="HM215" s="186"/>
      <c r="HN215" s="186"/>
      <c r="HO215" s="186"/>
      <c r="HP215" s="186"/>
      <c r="HQ215" s="186"/>
      <c r="HR215" s="186"/>
      <c r="HS215" s="186"/>
      <c r="HT215" s="186"/>
      <c r="HU215" s="186"/>
      <c r="HV215" s="186"/>
      <c r="HW215" s="186"/>
      <c r="HX215" s="186"/>
      <c r="HY215" s="186"/>
      <c r="HZ215" s="186"/>
      <c r="IA215" s="186"/>
      <c r="IB215" s="186"/>
      <c r="IC215" s="186"/>
      <c r="ID215" s="186"/>
      <c r="IE215" s="186"/>
      <c r="IF215" s="186"/>
      <c r="IG215" s="186"/>
      <c r="IH215" s="186"/>
      <c r="II215" s="186"/>
      <c r="IJ215" s="186"/>
      <c r="IK215" s="186"/>
      <c r="IL215" s="186"/>
      <c r="IM215" s="186"/>
      <c r="IN215" s="186"/>
      <c r="IO215" s="186"/>
      <c r="IP215" s="186"/>
      <c r="IQ215" s="186"/>
    </row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Männer</vt:lpstr>
      <vt:lpstr>Frauen</vt:lpstr>
      <vt:lpstr>U 14</vt:lpstr>
      <vt:lpstr>U 10</vt:lpstr>
      <vt:lpstr>U 12</vt:lpstr>
      <vt:lpstr>Samstag</vt:lpstr>
      <vt:lpstr>Sonntag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RBT</cp:lastModifiedBy>
  <cp:revision>107</cp:revision>
  <cp:lastPrinted>2016-05-01T16:18:28Z</cp:lastPrinted>
  <dcterms:created xsi:type="dcterms:W3CDTF">2016-04-07T16:55:01Z</dcterms:created>
  <dcterms:modified xsi:type="dcterms:W3CDTF">2016-05-02T07:40:39Z</dcterms:modified>
</cp:coreProperties>
</file>