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T\Downloads\"/>
    </mc:Choice>
  </mc:AlternateContent>
  <bookViews>
    <workbookView xWindow="0" yWindow="0" windowWidth="28800" windowHeight="12435"/>
  </bookViews>
  <sheets>
    <sheet name="Deckblatt" sheetId="6" r:id="rId1"/>
    <sheet name="Männer" sheetId="1" r:id="rId2"/>
    <sheet name="Frauen" sheetId="2" r:id="rId3"/>
    <sheet name="U14" sheetId="3" r:id="rId4"/>
    <sheet name="U10" sheetId="4" r:id="rId5"/>
    <sheet name="U12" sheetId="5" r:id="rId6"/>
  </sheets>
  <calcPr calcId="152511" iterateDelta="1E-4"/>
</workbook>
</file>

<file path=xl/calcChain.xml><?xml version="1.0" encoding="utf-8"?>
<calcChain xmlns="http://schemas.openxmlformats.org/spreadsheetml/2006/main">
  <c r="J43" i="5" l="1"/>
  <c r="H43" i="5"/>
  <c r="F43" i="5"/>
  <c r="J42" i="5"/>
  <c r="H42" i="5"/>
  <c r="F42" i="5"/>
  <c r="J40" i="5"/>
  <c r="H40" i="5"/>
  <c r="F40" i="5"/>
  <c r="J38" i="5"/>
  <c r="H38" i="5"/>
  <c r="F38" i="5"/>
  <c r="J37" i="5"/>
  <c r="H37" i="5"/>
  <c r="F37" i="5"/>
  <c r="J35" i="5"/>
  <c r="H35" i="5"/>
  <c r="F35" i="5"/>
  <c r="H33" i="5"/>
  <c r="F33" i="5"/>
  <c r="J24" i="5"/>
  <c r="H24" i="5"/>
  <c r="F24" i="5"/>
  <c r="J23" i="5"/>
  <c r="H23" i="5"/>
  <c r="F23" i="5"/>
  <c r="J21" i="5"/>
  <c r="H21" i="5"/>
  <c r="F21" i="5"/>
  <c r="J19" i="5"/>
  <c r="H19" i="5"/>
  <c r="F19" i="5"/>
  <c r="J17" i="5"/>
  <c r="H17" i="5"/>
  <c r="F17" i="5"/>
  <c r="J16" i="5"/>
  <c r="H16" i="5"/>
  <c r="F16" i="5"/>
  <c r="J14" i="5"/>
  <c r="H14" i="5"/>
  <c r="F14" i="5"/>
  <c r="J12" i="5"/>
  <c r="H12" i="5"/>
  <c r="F12" i="5"/>
  <c r="J11" i="5"/>
  <c r="H11" i="5"/>
  <c r="F11" i="5"/>
  <c r="J25" i="4"/>
  <c r="H25" i="4"/>
  <c r="F25" i="4"/>
  <c r="J24" i="4"/>
  <c r="H24" i="4"/>
  <c r="F24" i="4"/>
  <c r="J22" i="4"/>
  <c r="H22" i="4"/>
  <c r="F22" i="4"/>
  <c r="J21" i="4"/>
  <c r="H21" i="4"/>
  <c r="F21" i="4"/>
  <c r="J19" i="4"/>
  <c r="H19" i="4"/>
  <c r="F19" i="4"/>
  <c r="J18" i="4"/>
  <c r="H18" i="4"/>
  <c r="F18" i="4"/>
  <c r="J16" i="4"/>
  <c r="H16" i="4"/>
  <c r="F16" i="4"/>
  <c r="J15" i="4"/>
  <c r="H15" i="4"/>
  <c r="F15" i="4"/>
  <c r="J13" i="4"/>
  <c r="H13" i="4"/>
  <c r="F13" i="4"/>
  <c r="J12" i="4"/>
  <c r="H12" i="4"/>
  <c r="F12" i="4"/>
  <c r="H48" i="3"/>
  <c r="F48" i="3"/>
  <c r="J46" i="3" s="1"/>
  <c r="H46" i="3"/>
  <c r="F46" i="3"/>
  <c r="J48" i="3" s="1"/>
  <c r="J44" i="3"/>
  <c r="H44" i="3"/>
  <c r="F44" i="3"/>
  <c r="J42" i="3"/>
  <c r="H42" i="3"/>
  <c r="F42" i="3"/>
  <c r="J40" i="3"/>
  <c r="H40" i="3"/>
  <c r="F40" i="3"/>
  <c r="J39" i="3"/>
  <c r="H39" i="3"/>
  <c r="F39" i="3"/>
  <c r="J30" i="3"/>
  <c r="H30" i="3"/>
  <c r="F30" i="3"/>
  <c r="J28" i="3"/>
  <c r="H28" i="3"/>
  <c r="F28" i="3"/>
  <c r="J27" i="3"/>
  <c r="H27" i="3"/>
  <c r="F27" i="3"/>
  <c r="J25" i="3"/>
  <c r="H25" i="3"/>
  <c r="F25" i="3"/>
  <c r="J23" i="3"/>
  <c r="H23" i="3"/>
  <c r="F23" i="3"/>
  <c r="J22" i="3"/>
  <c r="H22" i="3"/>
  <c r="F22" i="3"/>
  <c r="J20" i="3"/>
  <c r="H20" i="3"/>
  <c r="F20" i="3"/>
  <c r="J18" i="3"/>
  <c r="H18" i="3"/>
  <c r="F18" i="3"/>
  <c r="J17" i="3"/>
  <c r="H17" i="3"/>
  <c r="F17" i="3"/>
  <c r="J15" i="3"/>
  <c r="H15" i="3"/>
  <c r="F15" i="3"/>
  <c r="J13" i="3"/>
  <c r="H13" i="3"/>
  <c r="F13" i="3"/>
  <c r="J11" i="3"/>
  <c r="H11" i="3"/>
  <c r="F11" i="3"/>
  <c r="F189" i="2"/>
  <c r="F188" i="2"/>
  <c r="F187" i="2"/>
  <c r="F186" i="2"/>
  <c r="F185" i="2"/>
  <c r="F184" i="2"/>
  <c r="F183" i="2"/>
  <c r="F182" i="2"/>
  <c r="F181" i="2"/>
  <c r="F180" i="2"/>
  <c r="J179" i="2"/>
  <c r="F179" i="2"/>
  <c r="J178" i="2"/>
  <c r="F178" i="2"/>
  <c r="J177" i="2"/>
  <c r="F177" i="2"/>
  <c r="J172" i="2"/>
  <c r="H172" i="2"/>
  <c r="F172" i="2"/>
  <c r="H171" i="2"/>
  <c r="F171" i="2"/>
  <c r="J169" i="2"/>
  <c r="H169" i="2"/>
  <c r="F169" i="2"/>
  <c r="J168" i="2"/>
  <c r="H168" i="2"/>
  <c r="F168" i="2"/>
  <c r="H166" i="2"/>
  <c r="F166" i="2"/>
  <c r="H165" i="2"/>
  <c r="F165" i="2"/>
  <c r="H164" i="2"/>
  <c r="F164" i="2"/>
  <c r="J163" i="2"/>
  <c r="H163" i="2"/>
  <c r="F163" i="2"/>
  <c r="J161" i="2"/>
  <c r="H161" i="2"/>
  <c r="F161" i="2"/>
  <c r="J160" i="2"/>
  <c r="H160" i="2"/>
  <c r="F160" i="2"/>
  <c r="H159" i="2"/>
  <c r="F159" i="2"/>
  <c r="J164" i="2" s="1"/>
  <c r="H158" i="2"/>
  <c r="F158" i="2"/>
  <c r="J156" i="2"/>
  <c r="H156" i="2"/>
  <c r="F156" i="2"/>
  <c r="J154" i="2" s="1"/>
  <c r="J155" i="2"/>
  <c r="H155" i="2"/>
  <c r="F155" i="2"/>
  <c r="J153" i="2" s="1"/>
  <c r="H154" i="2"/>
  <c r="J159" i="2" s="1"/>
  <c r="F154" i="2"/>
  <c r="J166" i="2" s="1"/>
  <c r="H153" i="2"/>
  <c r="J158" i="2" s="1"/>
  <c r="F153" i="2"/>
  <c r="J165" i="2" s="1"/>
  <c r="H151" i="2"/>
  <c r="F151" i="2"/>
  <c r="H150" i="2"/>
  <c r="F150" i="2"/>
  <c r="H149" i="2"/>
  <c r="F149" i="2"/>
  <c r="H148" i="2"/>
  <c r="F148" i="2"/>
  <c r="H146" i="2"/>
  <c r="F146" i="2"/>
  <c r="H145" i="2"/>
  <c r="F145" i="2"/>
  <c r="H144" i="2"/>
  <c r="F144" i="2"/>
  <c r="H143" i="2"/>
  <c r="F143" i="2"/>
  <c r="H141" i="2"/>
  <c r="F141" i="2"/>
  <c r="H140" i="2"/>
  <c r="F140" i="2"/>
  <c r="H139" i="2"/>
  <c r="J151" i="2" s="1"/>
  <c r="F139" i="2"/>
  <c r="J149" i="2" s="1"/>
  <c r="H138" i="2"/>
  <c r="J150" i="2" s="1"/>
  <c r="F138" i="2"/>
  <c r="J148" i="2" s="1"/>
  <c r="H136" i="2"/>
  <c r="F136" i="2"/>
  <c r="H135" i="2"/>
  <c r="F135" i="2"/>
  <c r="H134" i="2"/>
  <c r="J146" i="2" s="1"/>
  <c r="F134" i="2"/>
  <c r="J144" i="2" s="1"/>
  <c r="H133" i="2"/>
  <c r="J145" i="2" s="1"/>
  <c r="F133" i="2"/>
  <c r="J143" i="2" s="1"/>
  <c r="J131" i="2"/>
  <c r="H131" i="2"/>
  <c r="F131" i="2"/>
  <c r="J130" i="2"/>
  <c r="H130" i="2"/>
  <c r="F130" i="2"/>
  <c r="J129" i="2"/>
  <c r="H129" i="2"/>
  <c r="J136" i="2" s="1"/>
  <c r="F129" i="2"/>
  <c r="J134" i="2" s="1"/>
  <c r="J128" i="2"/>
  <c r="H128" i="2"/>
  <c r="J135" i="2" s="1"/>
  <c r="F128" i="2"/>
  <c r="J133" i="2" s="1"/>
  <c r="J126" i="2"/>
  <c r="H126" i="2"/>
  <c r="F126" i="2"/>
  <c r="J125" i="2"/>
  <c r="H125" i="2"/>
  <c r="F125" i="2"/>
  <c r="J124" i="2"/>
  <c r="H124" i="2"/>
  <c r="J141" i="2" s="1"/>
  <c r="F124" i="2"/>
  <c r="J139" i="2" s="1"/>
  <c r="J123" i="2"/>
  <c r="H123" i="2"/>
  <c r="J140" i="2" s="1"/>
  <c r="F123" i="2"/>
  <c r="J138" i="2" s="1"/>
  <c r="H121" i="2"/>
  <c r="F121" i="2"/>
  <c r="H120" i="2"/>
  <c r="F120" i="2"/>
  <c r="H119" i="2"/>
  <c r="F119" i="2"/>
  <c r="H118" i="2"/>
  <c r="F118" i="2"/>
  <c r="H116" i="2"/>
  <c r="J111" i="2" s="1"/>
  <c r="F116" i="2"/>
  <c r="H115" i="2"/>
  <c r="J110" i="2" s="1"/>
  <c r="F115" i="2"/>
  <c r="F114" i="2"/>
  <c r="H113" i="2"/>
  <c r="J108" i="2" s="1"/>
  <c r="F113" i="2"/>
  <c r="H111" i="2"/>
  <c r="J121" i="2" s="1"/>
  <c r="F111" i="2"/>
  <c r="J116" i="2" s="1"/>
  <c r="H110" i="2"/>
  <c r="J120" i="2" s="1"/>
  <c r="F110" i="2"/>
  <c r="J115" i="2" s="1"/>
  <c r="J109" i="2"/>
  <c r="H109" i="2"/>
  <c r="J119" i="2" s="1"/>
  <c r="F109" i="2"/>
  <c r="J114" i="2" s="1"/>
  <c r="H108" i="2"/>
  <c r="J118" i="2" s="1"/>
  <c r="F108" i="2"/>
  <c r="J113" i="2" s="1"/>
  <c r="J87" i="2"/>
  <c r="H87" i="2"/>
  <c r="F87" i="2"/>
  <c r="J86" i="2"/>
  <c r="H86" i="2"/>
  <c r="F86" i="2"/>
  <c r="J85" i="2"/>
  <c r="H85" i="2"/>
  <c r="F85" i="2"/>
  <c r="J83" i="2"/>
  <c r="H83" i="2"/>
  <c r="F83" i="2"/>
  <c r="J82" i="2"/>
  <c r="H82" i="2"/>
  <c r="F82" i="2"/>
  <c r="J81" i="2"/>
  <c r="H81" i="2"/>
  <c r="F81" i="2"/>
  <c r="J80" i="2"/>
  <c r="H80" i="2"/>
  <c r="F80" i="2"/>
  <c r="J78" i="2"/>
  <c r="H78" i="2"/>
  <c r="F78" i="2"/>
  <c r="J77" i="2"/>
  <c r="H77" i="2"/>
  <c r="F77" i="2"/>
  <c r="J76" i="2"/>
  <c r="H76" i="2"/>
  <c r="F76" i="2"/>
  <c r="J75" i="2"/>
  <c r="H75" i="2"/>
  <c r="F75" i="2"/>
  <c r="J73" i="2"/>
  <c r="H73" i="2"/>
  <c r="F73" i="2"/>
  <c r="J72" i="2"/>
  <c r="H72" i="2"/>
  <c r="F72" i="2"/>
  <c r="J71" i="2"/>
  <c r="H71" i="2"/>
  <c r="F71" i="2"/>
  <c r="J70" i="2"/>
  <c r="H70" i="2"/>
  <c r="F70" i="2"/>
  <c r="J68" i="2"/>
  <c r="H68" i="2"/>
  <c r="F68" i="2"/>
  <c r="J67" i="2"/>
  <c r="H67" i="2"/>
  <c r="F67" i="2"/>
  <c r="J66" i="2"/>
  <c r="H66" i="2"/>
  <c r="F66" i="2"/>
  <c r="J65" i="2"/>
  <c r="H65" i="2"/>
  <c r="F65" i="2"/>
  <c r="J63" i="2"/>
  <c r="H63" i="2"/>
  <c r="F63" i="2"/>
  <c r="J62" i="2"/>
  <c r="H62" i="2"/>
  <c r="F62" i="2"/>
  <c r="J61" i="2"/>
  <c r="H61" i="2"/>
  <c r="F61" i="2"/>
  <c r="J60" i="2"/>
  <c r="H60" i="2"/>
  <c r="F60" i="2"/>
  <c r="J58" i="2"/>
  <c r="H58" i="2"/>
  <c r="F58" i="2"/>
  <c r="J57" i="2"/>
  <c r="H57" i="2"/>
  <c r="F57" i="2"/>
  <c r="J56" i="2"/>
  <c r="H56" i="2"/>
  <c r="F56" i="2"/>
  <c r="J55" i="2"/>
  <c r="H55" i="2"/>
  <c r="F55" i="2"/>
  <c r="J53" i="2"/>
  <c r="H53" i="2"/>
  <c r="F53" i="2"/>
  <c r="J52" i="2"/>
  <c r="H52" i="2"/>
  <c r="F52" i="2"/>
  <c r="J51" i="2"/>
  <c r="H51" i="2"/>
  <c r="F51" i="2"/>
  <c r="J50" i="2"/>
  <c r="H50" i="2"/>
  <c r="F50" i="2"/>
  <c r="J48" i="2"/>
  <c r="H48" i="2"/>
  <c r="F48" i="2"/>
  <c r="J47" i="2"/>
  <c r="H47" i="2"/>
  <c r="F47" i="2"/>
  <c r="J46" i="2"/>
  <c r="H46" i="2"/>
  <c r="F46" i="2"/>
  <c r="J45" i="2"/>
  <c r="H45" i="2"/>
  <c r="F45" i="2"/>
  <c r="J43" i="2"/>
  <c r="H43" i="2"/>
  <c r="F43" i="2"/>
  <c r="J42" i="2"/>
  <c r="H42" i="2"/>
  <c r="F42" i="2"/>
  <c r="J41" i="2"/>
  <c r="H41" i="2"/>
  <c r="F41" i="2"/>
  <c r="J40" i="2"/>
  <c r="H40" i="2"/>
  <c r="F40" i="2"/>
  <c r="J38" i="2"/>
  <c r="H38" i="2"/>
  <c r="F38" i="2"/>
  <c r="J37" i="2"/>
  <c r="H37" i="2"/>
  <c r="F37" i="2"/>
  <c r="J36" i="2"/>
  <c r="H36" i="2"/>
  <c r="F36" i="2"/>
  <c r="J35" i="2"/>
  <c r="H35" i="2"/>
  <c r="F35" i="2"/>
  <c r="J33" i="2"/>
  <c r="H33" i="2"/>
  <c r="F33" i="2"/>
  <c r="J32" i="2"/>
  <c r="H32" i="2"/>
  <c r="F32" i="2"/>
  <c r="J31" i="2"/>
  <c r="H31" i="2"/>
  <c r="F31" i="2"/>
  <c r="J30" i="2"/>
  <c r="H30" i="2"/>
  <c r="F30" i="2"/>
  <c r="J28" i="2"/>
  <c r="H28" i="2"/>
  <c r="F28" i="2"/>
  <c r="J27" i="2"/>
  <c r="H27" i="2"/>
  <c r="F27" i="2"/>
  <c r="J26" i="2"/>
  <c r="H26" i="2"/>
  <c r="F26" i="2"/>
  <c r="J25" i="2"/>
  <c r="H25" i="2"/>
  <c r="F25" i="2"/>
  <c r="J23" i="2"/>
  <c r="H23" i="2"/>
  <c r="F23" i="2"/>
  <c r="J22" i="2"/>
  <c r="H22" i="2"/>
  <c r="F22" i="2"/>
  <c r="J21" i="2"/>
  <c r="H21" i="2"/>
  <c r="F21" i="2"/>
  <c r="J20" i="2"/>
  <c r="H20" i="2"/>
  <c r="F20" i="2"/>
  <c r="F280" i="1"/>
  <c r="F279" i="1"/>
  <c r="F278" i="1"/>
  <c r="F277" i="1"/>
  <c r="J276" i="1"/>
  <c r="F276" i="1"/>
  <c r="J275" i="1"/>
  <c r="F275" i="1"/>
  <c r="J274" i="1"/>
  <c r="F274" i="1"/>
  <c r="J273" i="1"/>
  <c r="F273" i="1"/>
  <c r="J272" i="1"/>
  <c r="F272" i="1"/>
  <c r="J271" i="1"/>
  <c r="F271" i="1"/>
  <c r="J270" i="1"/>
  <c r="F270" i="1"/>
  <c r="J269" i="1"/>
  <c r="F269" i="1"/>
  <c r="J268" i="1"/>
  <c r="F268" i="1"/>
  <c r="J267" i="1"/>
  <c r="F267" i="1"/>
  <c r="J266" i="1"/>
  <c r="F266" i="1"/>
  <c r="J265" i="1"/>
  <c r="F265" i="1"/>
  <c r="J264" i="1"/>
  <c r="F264" i="1"/>
  <c r="J263" i="1"/>
  <c r="F263" i="1"/>
  <c r="J262" i="1"/>
  <c r="F262" i="1"/>
  <c r="J261" i="1"/>
  <c r="F261" i="1"/>
  <c r="J260" i="1"/>
  <c r="F260" i="1"/>
  <c r="J259" i="1"/>
  <c r="F259" i="1"/>
  <c r="J255" i="1"/>
  <c r="H255" i="1"/>
  <c r="F255" i="1"/>
  <c r="H254" i="1"/>
  <c r="F254" i="1"/>
  <c r="H252" i="1"/>
  <c r="F252" i="1"/>
  <c r="H251" i="1"/>
  <c r="F251" i="1"/>
  <c r="H250" i="1"/>
  <c r="F250" i="1"/>
  <c r="H249" i="1"/>
  <c r="F249" i="1"/>
  <c r="J248" i="1"/>
  <c r="H248" i="1"/>
  <c r="F248" i="1"/>
  <c r="J247" i="1"/>
  <c r="H247" i="1"/>
  <c r="F247" i="1"/>
  <c r="J245" i="1"/>
  <c r="H245" i="1"/>
  <c r="J252" i="1" s="1"/>
  <c r="F245" i="1"/>
  <c r="J250" i="1" s="1"/>
  <c r="J244" i="1"/>
  <c r="H244" i="1"/>
  <c r="J251" i="1" s="1"/>
  <c r="F244" i="1"/>
  <c r="J249" i="1" s="1"/>
  <c r="J243" i="1"/>
  <c r="H243" i="1"/>
  <c r="F243" i="1"/>
  <c r="J242" i="1"/>
  <c r="H242" i="1"/>
  <c r="F242" i="1"/>
  <c r="H240" i="1"/>
  <c r="F240" i="1"/>
  <c r="H239" i="1"/>
  <c r="F239" i="1"/>
  <c r="H238" i="1"/>
  <c r="F238" i="1"/>
  <c r="H237" i="1"/>
  <c r="F237" i="1"/>
  <c r="H235" i="1"/>
  <c r="J240" i="1" s="1"/>
  <c r="F235" i="1"/>
  <c r="J238" i="1" s="1"/>
  <c r="H234" i="1"/>
  <c r="J239" i="1" s="1"/>
  <c r="F234" i="1"/>
  <c r="J237" i="1" s="1"/>
  <c r="H233" i="1"/>
  <c r="F233" i="1"/>
  <c r="H232" i="1"/>
  <c r="F232" i="1"/>
  <c r="J230" i="1"/>
  <c r="H230" i="1"/>
  <c r="F230" i="1"/>
  <c r="J229" i="1"/>
  <c r="H229" i="1"/>
  <c r="F229" i="1"/>
  <c r="J228" i="1"/>
  <c r="H228" i="1"/>
  <c r="J235" i="1" s="1"/>
  <c r="F228" i="1"/>
  <c r="J233" i="1" s="1"/>
  <c r="J227" i="1"/>
  <c r="H227" i="1"/>
  <c r="J234" i="1" s="1"/>
  <c r="F227" i="1"/>
  <c r="J232" i="1" s="1"/>
  <c r="J225" i="1"/>
  <c r="H225" i="1"/>
  <c r="F225" i="1"/>
  <c r="J224" i="1"/>
  <c r="H224" i="1"/>
  <c r="F224" i="1"/>
  <c r="J223" i="1"/>
  <c r="H223" i="1"/>
  <c r="F223" i="1"/>
  <c r="J222" i="1"/>
  <c r="H222" i="1"/>
  <c r="F222" i="1"/>
  <c r="J220" i="1"/>
  <c r="H220" i="1"/>
  <c r="F220" i="1"/>
  <c r="J219" i="1"/>
  <c r="H219" i="1"/>
  <c r="F219" i="1"/>
  <c r="J218" i="1"/>
  <c r="H218" i="1"/>
  <c r="F218" i="1"/>
  <c r="J217" i="1"/>
  <c r="H217" i="1"/>
  <c r="F217" i="1"/>
  <c r="J215" i="1"/>
  <c r="H215" i="1"/>
  <c r="F215" i="1"/>
  <c r="J214" i="1"/>
  <c r="H214" i="1"/>
  <c r="F214" i="1"/>
  <c r="J213" i="1"/>
  <c r="H213" i="1"/>
  <c r="F213" i="1"/>
  <c r="J212" i="1"/>
  <c r="H212" i="1"/>
  <c r="F212" i="1"/>
  <c r="J210" i="1"/>
  <c r="H210" i="1"/>
  <c r="F210" i="1"/>
  <c r="J209" i="1"/>
  <c r="H209" i="1"/>
  <c r="F209" i="1"/>
  <c r="J208" i="1"/>
  <c r="H208" i="1"/>
  <c r="F208" i="1"/>
  <c r="J207" i="1"/>
  <c r="H207" i="1"/>
  <c r="F207" i="1"/>
  <c r="J206" i="1"/>
  <c r="H206" i="1"/>
  <c r="F206" i="1"/>
  <c r="J204" i="1"/>
  <c r="H204" i="1"/>
  <c r="F204" i="1"/>
  <c r="J203" i="1"/>
  <c r="H203" i="1"/>
  <c r="F203" i="1"/>
  <c r="J202" i="1"/>
  <c r="H202" i="1"/>
  <c r="F202" i="1"/>
  <c r="J201" i="1"/>
  <c r="H201" i="1"/>
  <c r="F201" i="1"/>
  <c r="J200" i="1"/>
  <c r="H200" i="1"/>
  <c r="F200" i="1"/>
  <c r="J198" i="1"/>
  <c r="H198" i="1"/>
  <c r="F198" i="1"/>
  <c r="J197" i="1"/>
  <c r="H197" i="1"/>
  <c r="F197" i="1"/>
  <c r="J196" i="1"/>
  <c r="H196" i="1"/>
  <c r="F196" i="1"/>
  <c r="J195" i="1"/>
  <c r="H195" i="1"/>
  <c r="F195" i="1"/>
  <c r="J193" i="1"/>
  <c r="H193" i="1"/>
  <c r="F193" i="1"/>
  <c r="J192" i="1"/>
  <c r="H192" i="1"/>
  <c r="F192" i="1"/>
  <c r="J191" i="1"/>
  <c r="H191" i="1"/>
  <c r="F191" i="1"/>
  <c r="J190" i="1"/>
  <c r="H190" i="1"/>
  <c r="F190" i="1"/>
  <c r="J188" i="1"/>
  <c r="H188" i="1"/>
  <c r="F188" i="1"/>
  <c r="J187" i="1"/>
  <c r="H187" i="1"/>
  <c r="F187" i="1"/>
  <c r="H186" i="1"/>
  <c r="F186" i="1"/>
  <c r="H185" i="1"/>
  <c r="F185" i="1"/>
  <c r="J183" i="1"/>
  <c r="H183" i="1"/>
  <c r="F183" i="1"/>
  <c r="J182" i="1"/>
  <c r="H182" i="1"/>
  <c r="F182" i="1"/>
  <c r="J181" i="1"/>
  <c r="H181" i="1"/>
  <c r="F181" i="1"/>
  <c r="J180" i="1"/>
  <c r="H180" i="1"/>
  <c r="F180" i="1"/>
  <c r="J179" i="1"/>
  <c r="H179" i="1"/>
  <c r="F179" i="1"/>
  <c r="J178" i="1"/>
  <c r="H178" i="1"/>
  <c r="F178" i="1"/>
  <c r="H177" i="1"/>
  <c r="F177" i="1"/>
  <c r="J176" i="1"/>
  <c r="H176" i="1"/>
  <c r="F176" i="1"/>
  <c r="J174" i="1"/>
  <c r="H174" i="1"/>
  <c r="F174" i="1"/>
  <c r="J173" i="1"/>
  <c r="H173" i="1"/>
  <c r="F173" i="1"/>
  <c r="J172" i="1"/>
  <c r="H172" i="1"/>
  <c r="F172" i="1"/>
  <c r="J171" i="1"/>
  <c r="H171" i="1"/>
  <c r="F171" i="1"/>
  <c r="J170" i="1"/>
  <c r="H170" i="1"/>
  <c r="F170" i="1"/>
  <c r="J169" i="1"/>
  <c r="H169" i="1"/>
  <c r="F169" i="1"/>
  <c r="J168" i="1"/>
  <c r="H168" i="1"/>
  <c r="F168" i="1"/>
  <c r="J167" i="1"/>
  <c r="H167" i="1"/>
  <c r="F167" i="1"/>
  <c r="J165" i="1"/>
  <c r="H165" i="1"/>
  <c r="F165" i="1"/>
  <c r="J164" i="1"/>
  <c r="H164" i="1"/>
  <c r="F164" i="1"/>
  <c r="J163" i="1"/>
  <c r="H163" i="1"/>
  <c r="F163" i="1"/>
  <c r="J162" i="1"/>
  <c r="H162" i="1"/>
  <c r="F162" i="1"/>
  <c r="J161" i="1"/>
  <c r="H161" i="1"/>
  <c r="F161" i="1"/>
  <c r="J160" i="1"/>
  <c r="H160" i="1"/>
  <c r="F160" i="1"/>
  <c r="J159" i="1"/>
  <c r="H159" i="1"/>
  <c r="F159" i="1"/>
  <c r="J158" i="1"/>
  <c r="H158" i="1"/>
  <c r="F158" i="1"/>
  <c r="J136" i="1"/>
  <c r="H136" i="1"/>
  <c r="F136" i="1"/>
  <c r="J135" i="1"/>
  <c r="H135" i="1"/>
  <c r="F135" i="1"/>
  <c r="J134" i="1"/>
  <c r="H134" i="1"/>
  <c r="F134" i="1"/>
  <c r="J133" i="1"/>
  <c r="H133" i="1"/>
  <c r="F133" i="1"/>
  <c r="J132" i="1"/>
  <c r="H132" i="1"/>
  <c r="F132" i="1"/>
  <c r="J131" i="1"/>
  <c r="H131" i="1"/>
  <c r="F131" i="1"/>
  <c r="J130" i="1"/>
  <c r="H130" i="1"/>
  <c r="F130" i="1"/>
  <c r="J129" i="1"/>
  <c r="H129" i="1"/>
  <c r="F129" i="1"/>
  <c r="J128" i="1"/>
  <c r="H128" i="1"/>
  <c r="F128" i="1"/>
  <c r="J126" i="1"/>
  <c r="H126" i="1"/>
  <c r="F126" i="1"/>
  <c r="J125" i="1"/>
  <c r="H125" i="1"/>
  <c r="F125" i="1"/>
  <c r="J124" i="1"/>
  <c r="H124" i="1"/>
  <c r="F124" i="1"/>
  <c r="J123" i="1"/>
  <c r="H123" i="1"/>
  <c r="F123" i="1"/>
  <c r="J122" i="1"/>
  <c r="H122" i="1"/>
  <c r="F122" i="1"/>
  <c r="J121" i="1"/>
  <c r="H121" i="1"/>
  <c r="F121" i="1"/>
  <c r="J120" i="1"/>
  <c r="H120" i="1"/>
  <c r="F120" i="1"/>
  <c r="J119" i="1"/>
  <c r="H119" i="1"/>
  <c r="F119" i="1"/>
  <c r="J118" i="1"/>
  <c r="H118" i="1"/>
  <c r="F118" i="1"/>
  <c r="J116" i="1"/>
  <c r="H116" i="1"/>
  <c r="F116" i="1"/>
  <c r="J115" i="1"/>
  <c r="H115" i="1"/>
  <c r="F115" i="1"/>
  <c r="J114" i="1"/>
  <c r="H114" i="1"/>
  <c r="F114" i="1"/>
  <c r="J113" i="1"/>
  <c r="H113" i="1"/>
  <c r="F113" i="1"/>
  <c r="J112" i="1"/>
  <c r="H112" i="1"/>
  <c r="F112" i="1"/>
  <c r="J111" i="1"/>
  <c r="H111" i="1"/>
  <c r="F111" i="1"/>
  <c r="J110" i="1"/>
  <c r="H110" i="1"/>
  <c r="F110" i="1"/>
  <c r="J109" i="1"/>
  <c r="H109" i="1"/>
  <c r="F109" i="1"/>
  <c r="J108" i="1"/>
  <c r="H108" i="1"/>
  <c r="F108" i="1"/>
  <c r="J106" i="1"/>
  <c r="H106" i="1"/>
  <c r="F106" i="1"/>
  <c r="J105" i="1"/>
  <c r="H105" i="1"/>
  <c r="F105" i="1"/>
  <c r="J104" i="1"/>
  <c r="H104" i="1"/>
  <c r="F104" i="1"/>
  <c r="J103" i="1"/>
  <c r="H103" i="1"/>
  <c r="F103" i="1"/>
  <c r="J102" i="1"/>
  <c r="H102" i="1"/>
  <c r="F102" i="1"/>
  <c r="J101" i="1"/>
  <c r="H101" i="1"/>
  <c r="F101" i="1"/>
  <c r="J100" i="1"/>
  <c r="H100" i="1"/>
  <c r="F100" i="1"/>
  <c r="J99" i="1"/>
  <c r="H99" i="1"/>
  <c r="F99" i="1"/>
  <c r="J98" i="1"/>
  <c r="H98" i="1"/>
  <c r="F98" i="1"/>
  <c r="J96" i="1"/>
  <c r="H96" i="1"/>
  <c r="F96" i="1"/>
  <c r="J95" i="1"/>
  <c r="H95" i="1"/>
  <c r="F95" i="1"/>
  <c r="J94" i="1"/>
  <c r="H94" i="1"/>
  <c r="F94" i="1"/>
  <c r="J93" i="1"/>
  <c r="H93" i="1"/>
  <c r="F93" i="1"/>
  <c r="J92" i="1"/>
  <c r="H92" i="1"/>
  <c r="F92" i="1"/>
  <c r="J91" i="1"/>
  <c r="H91" i="1"/>
  <c r="F91" i="1"/>
  <c r="J89" i="1"/>
  <c r="H89" i="1"/>
  <c r="F89" i="1"/>
  <c r="J88" i="1"/>
  <c r="H88" i="1"/>
  <c r="F88" i="1"/>
  <c r="J87" i="1"/>
  <c r="H87" i="1"/>
  <c r="F87" i="1"/>
  <c r="J86" i="1"/>
  <c r="H86" i="1"/>
  <c r="F86" i="1"/>
  <c r="J85" i="1"/>
  <c r="H85" i="1"/>
  <c r="F85" i="1"/>
  <c r="J83" i="1"/>
  <c r="H83" i="1"/>
  <c r="F83" i="1"/>
  <c r="J82" i="1"/>
  <c r="H82" i="1"/>
  <c r="F82" i="1"/>
  <c r="J81" i="1"/>
  <c r="H81" i="1"/>
  <c r="F81" i="1"/>
  <c r="J80" i="1"/>
  <c r="H80" i="1"/>
  <c r="F80" i="1"/>
  <c r="J79" i="1"/>
  <c r="H79" i="1"/>
  <c r="F79" i="1"/>
  <c r="J77" i="1"/>
  <c r="H77" i="1"/>
  <c r="F77" i="1"/>
  <c r="J76" i="1"/>
  <c r="H76" i="1"/>
  <c r="F76" i="1"/>
  <c r="J75" i="1"/>
  <c r="H75" i="1"/>
  <c r="F75" i="1"/>
  <c r="J74" i="1"/>
  <c r="H74" i="1"/>
  <c r="F74" i="1"/>
  <c r="J72" i="1"/>
  <c r="H72" i="1"/>
  <c r="F72" i="1"/>
  <c r="J71" i="1"/>
  <c r="H71" i="1"/>
  <c r="F71" i="1"/>
  <c r="J70" i="1"/>
  <c r="H70" i="1"/>
  <c r="F70" i="1"/>
  <c r="J69" i="1"/>
  <c r="H69" i="1"/>
  <c r="F69" i="1"/>
  <c r="J67" i="1"/>
  <c r="H67" i="1"/>
  <c r="F67" i="1"/>
  <c r="J66" i="1"/>
  <c r="H66" i="1"/>
  <c r="F66" i="1"/>
  <c r="J65" i="1"/>
  <c r="H65" i="1"/>
  <c r="F65" i="1"/>
  <c r="J64" i="1"/>
  <c r="H64" i="1"/>
  <c r="F64" i="1"/>
  <c r="J62" i="1"/>
  <c r="H62" i="1"/>
  <c r="F62" i="1"/>
  <c r="J61" i="1"/>
  <c r="H61" i="1"/>
  <c r="F61" i="1"/>
  <c r="J60" i="1"/>
  <c r="H60" i="1"/>
  <c r="F60" i="1"/>
  <c r="J59" i="1"/>
  <c r="H59" i="1"/>
  <c r="F59" i="1"/>
  <c r="J57" i="1"/>
  <c r="H57" i="1"/>
  <c r="F57" i="1"/>
  <c r="J56" i="1"/>
  <c r="H56" i="1"/>
  <c r="F56" i="1"/>
  <c r="J55" i="1"/>
  <c r="H55" i="1"/>
  <c r="F55" i="1"/>
  <c r="J54" i="1"/>
  <c r="H54" i="1"/>
  <c r="F54" i="1"/>
  <c r="J52" i="1"/>
  <c r="H52" i="1"/>
  <c r="F52" i="1"/>
  <c r="J51" i="1"/>
  <c r="H51" i="1"/>
  <c r="F51" i="1"/>
  <c r="J50" i="1"/>
  <c r="H50" i="1"/>
  <c r="F50" i="1"/>
  <c r="J49" i="1"/>
  <c r="H49" i="1"/>
  <c r="F49" i="1"/>
  <c r="J47" i="1"/>
  <c r="H47" i="1"/>
  <c r="F47" i="1"/>
  <c r="J46" i="1"/>
  <c r="H46" i="1"/>
  <c r="F46" i="1"/>
  <c r="J45" i="1"/>
  <c r="H45" i="1"/>
  <c r="F45" i="1"/>
  <c r="J44" i="1"/>
  <c r="H44" i="1"/>
  <c r="F44" i="1"/>
  <c r="J42" i="1"/>
  <c r="H42" i="1"/>
  <c r="F42" i="1"/>
  <c r="J41" i="1"/>
  <c r="H41" i="1"/>
  <c r="F41" i="1"/>
  <c r="J40" i="1"/>
  <c r="H40" i="1"/>
  <c r="F40" i="1"/>
  <c r="J39" i="1"/>
  <c r="H39" i="1"/>
  <c r="F39" i="1"/>
  <c r="J38" i="1"/>
  <c r="H38" i="1"/>
  <c r="F38" i="1"/>
  <c r="J36" i="1"/>
  <c r="H36" i="1"/>
  <c r="F36" i="1"/>
  <c r="J35" i="1"/>
  <c r="H35" i="1"/>
  <c r="F35" i="1"/>
  <c r="J34" i="1"/>
  <c r="H34" i="1"/>
  <c r="F34" i="1"/>
  <c r="J33" i="1"/>
  <c r="H33" i="1"/>
  <c r="F33" i="1"/>
  <c r="J32" i="1"/>
  <c r="H32" i="1"/>
  <c r="F32" i="1"/>
  <c r="J30" i="1"/>
  <c r="H30" i="1"/>
  <c r="F30" i="1"/>
  <c r="J29" i="1"/>
  <c r="H29" i="1"/>
  <c r="F29" i="1"/>
  <c r="J28" i="1"/>
  <c r="H28" i="1"/>
  <c r="F28" i="1"/>
  <c r="J27" i="1"/>
  <c r="H27" i="1"/>
  <c r="F27" i="1"/>
  <c r="J26" i="1"/>
  <c r="H26" i="1"/>
  <c r="F26" i="1"/>
  <c r="J24" i="1"/>
  <c r="H24" i="1"/>
  <c r="F24" i="1"/>
  <c r="J23" i="1"/>
  <c r="H23" i="1"/>
  <c r="F23" i="1"/>
  <c r="J22" i="1"/>
  <c r="H22" i="1"/>
  <c r="F22" i="1"/>
  <c r="J21" i="1"/>
  <c r="H21" i="1"/>
  <c r="F21" i="1"/>
  <c r="J20" i="1"/>
  <c r="H20" i="1"/>
  <c r="F20" i="1"/>
</calcChain>
</file>

<file path=xl/sharedStrings.xml><?xml version="1.0" encoding="utf-8"?>
<sst xmlns="http://schemas.openxmlformats.org/spreadsheetml/2006/main" count="1340" uniqueCount="314">
  <si>
    <t>Männer</t>
  </si>
  <si>
    <t>Gruppe A</t>
  </si>
  <si>
    <t>Gruppe B</t>
  </si>
  <si>
    <t>Gruppe C</t>
  </si>
  <si>
    <t>Gruppe D</t>
  </si>
  <si>
    <t>TSV Mesmerode</t>
  </si>
  <si>
    <t>TuS Dahlbruch 2</t>
  </si>
  <si>
    <t>TV GH Brettorf 2</t>
  </si>
  <si>
    <t>MTV Wangersen</t>
  </si>
  <si>
    <t>SV Moslesfehn 2</t>
  </si>
  <si>
    <t>TV Segnitz 2</t>
  </si>
  <si>
    <t>TuS Spenge</t>
  </si>
  <si>
    <t>TuS Bothfeld</t>
  </si>
  <si>
    <t>VfL Kellinghusen 2</t>
  </si>
  <si>
    <t>TSV Burgdorf</t>
  </si>
  <si>
    <t>TuS Frammersbach 2</t>
  </si>
  <si>
    <t>TV Segnitz 1</t>
  </si>
  <si>
    <t>Union Waldburg (Ö)</t>
  </si>
  <si>
    <t>TSV Gnutz</t>
  </si>
  <si>
    <t>MTV Diepenau</t>
  </si>
  <si>
    <t>SG Stern Kaulsdorf</t>
  </si>
  <si>
    <t>TV Stammheim</t>
  </si>
  <si>
    <t>Berliner TS</t>
  </si>
  <si>
    <t>SV Moslesfehn 1</t>
  </si>
  <si>
    <t>SV Armstorf</t>
  </si>
  <si>
    <t>VfK Berlin 1</t>
  </si>
  <si>
    <t>Ahlhorner SV</t>
  </si>
  <si>
    <t>TV Voerde</t>
  </si>
  <si>
    <t>TV GH Brettorf 1</t>
  </si>
  <si>
    <t>Gruppe E</t>
  </si>
  <si>
    <t>Gruppe F</t>
  </si>
  <si>
    <t>Gruppe G</t>
  </si>
  <si>
    <t>Gruppe H</t>
  </si>
  <si>
    <t>TuS Empelde 2</t>
  </si>
  <si>
    <t>SV Düdenbüttel</t>
  </si>
  <si>
    <t>Lemwerder TV</t>
  </si>
  <si>
    <t>TSV Bardowick</t>
  </si>
  <si>
    <t>SG Potsmeusel</t>
  </si>
  <si>
    <t>TuS Empelde 1</t>
  </si>
  <si>
    <t>MTV Hammah</t>
  </si>
  <si>
    <t>TuS Frammersbach 1</t>
  </si>
  <si>
    <t>Wardenburger TV</t>
  </si>
  <si>
    <t>SZ Ohrstedt</t>
  </si>
  <si>
    <t>TKH</t>
  </si>
  <si>
    <t>MTV Vorsfelde</t>
  </si>
  <si>
    <t>TV 1880 Käfertal</t>
  </si>
  <si>
    <t>VfK Berlin 2</t>
  </si>
  <si>
    <t>Leichlinger TV</t>
  </si>
  <si>
    <t>TSV Jona (CH) 1</t>
  </si>
  <si>
    <t>TuS Dahlbruch 1</t>
  </si>
  <si>
    <t>TSV Jona (CH) 2</t>
  </si>
  <si>
    <t>VfL Kellinghusen 1</t>
  </si>
  <si>
    <t>Samstag, 25.04.2015</t>
  </si>
  <si>
    <t>Zeit</t>
  </si>
  <si>
    <t>Dg.</t>
  </si>
  <si>
    <t>Feld</t>
  </si>
  <si>
    <t>Sp.-Nr.</t>
  </si>
  <si>
    <t>Gruppe</t>
  </si>
  <si>
    <t>Mannschaften</t>
  </si>
  <si>
    <t>Schiri</t>
  </si>
  <si>
    <t>11:30</t>
  </si>
  <si>
    <t>A</t>
  </si>
  <si>
    <t>-</t>
  </si>
  <si>
    <t>:</t>
  </si>
  <si>
    <t>B</t>
  </si>
  <si>
    <t>11:55</t>
  </si>
  <si>
    <t>C</t>
  </si>
  <si>
    <t>D</t>
  </si>
  <si>
    <t>12:20</t>
  </si>
  <si>
    <t>E</t>
  </si>
  <si>
    <t>F</t>
  </si>
  <si>
    <t>12:45</t>
  </si>
  <si>
    <t>G</t>
  </si>
  <si>
    <t>H</t>
  </si>
  <si>
    <t>13:10</t>
  </si>
  <si>
    <t>13:35</t>
  </si>
  <si>
    <t>14:00</t>
  </si>
  <si>
    <t>14:25</t>
  </si>
  <si>
    <t>14:50</t>
  </si>
  <si>
    <t>15:15</t>
  </si>
  <si>
    <t>15:40</t>
  </si>
  <si>
    <t>16:05</t>
  </si>
  <si>
    <t>16:30</t>
  </si>
  <si>
    <t>16:55</t>
  </si>
  <si>
    <t>17:20</t>
  </si>
  <si>
    <t>17:55</t>
  </si>
  <si>
    <t>18:10</t>
  </si>
  <si>
    <t>Endstand A</t>
  </si>
  <si>
    <t>Endstand B</t>
  </si>
  <si>
    <t>Endstand C</t>
  </si>
  <si>
    <t>Endstand D</t>
  </si>
  <si>
    <t>1.A</t>
  </si>
  <si>
    <t>1.B</t>
  </si>
  <si>
    <t>1.C</t>
  </si>
  <si>
    <t>1.D</t>
  </si>
  <si>
    <t>2.A</t>
  </si>
  <si>
    <t>2.B</t>
  </si>
  <si>
    <t>2.C</t>
  </si>
  <si>
    <t>2.D</t>
  </si>
  <si>
    <t>3.A</t>
  </si>
  <si>
    <t>3.B</t>
  </si>
  <si>
    <t>3.C</t>
  </si>
  <si>
    <t>3.D</t>
  </si>
  <si>
    <t>4.A</t>
  </si>
  <si>
    <t>4.B</t>
  </si>
  <si>
    <t>4.C</t>
  </si>
  <si>
    <t>4.D</t>
  </si>
  <si>
    <t>5.A</t>
  </si>
  <si>
    <t>5.B</t>
  </si>
  <si>
    <t>5.C</t>
  </si>
  <si>
    <t>5.D</t>
  </si>
  <si>
    <t>6.A</t>
  </si>
  <si>
    <t>6.B</t>
  </si>
  <si>
    <t>6.C</t>
  </si>
  <si>
    <t>6.D</t>
  </si>
  <si>
    <t>Endstand E</t>
  </si>
  <si>
    <t>Endstand F</t>
  </si>
  <si>
    <t>Endstand G</t>
  </si>
  <si>
    <t>Endstand H</t>
  </si>
  <si>
    <t>1.E</t>
  </si>
  <si>
    <t>1.F</t>
  </si>
  <si>
    <t>1.G</t>
  </si>
  <si>
    <t>1.H</t>
  </si>
  <si>
    <t>2.E</t>
  </si>
  <si>
    <t>2.F</t>
  </si>
  <si>
    <t>2.G</t>
  </si>
  <si>
    <t>2.H</t>
  </si>
  <si>
    <t>3.E</t>
  </si>
  <si>
    <t>3.F</t>
  </si>
  <si>
    <t>3.G</t>
  </si>
  <si>
    <t>3.H</t>
  </si>
  <si>
    <t>4.E</t>
  </si>
  <si>
    <t>4.F</t>
  </si>
  <si>
    <t>4.G</t>
  </si>
  <si>
    <t>4.H</t>
  </si>
  <si>
    <t>5.E</t>
  </si>
  <si>
    <t>5.F</t>
  </si>
  <si>
    <t>5.G</t>
  </si>
  <si>
    <t>5.H</t>
  </si>
  <si>
    <t>Sonntag, 26.04.2015</t>
  </si>
  <si>
    <t>09:00</t>
  </si>
  <si>
    <t>AF 9</t>
  </si>
  <si>
    <t>AF 10</t>
  </si>
  <si>
    <t>AF 11</t>
  </si>
  <si>
    <t>AF 12</t>
  </si>
  <si>
    <t>AF 13</t>
  </si>
  <si>
    <t>AF 14</t>
  </si>
  <si>
    <t>AF 15</t>
  </si>
  <si>
    <t>AF 16</t>
  </si>
  <si>
    <t>09:25</t>
  </si>
  <si>
    <t>AF 1</t>
  </si>
  <si>
    <t>AF 2</t>
  </si>
  <si>
    <t>AF 3</t>
  </si>
  <si>
    <t>AF 4</t>
  </si>
  <si>
    <t>AF 5</t>
  </si>
  <si>
    <t>AF 6</t>
  </si>
  <si>
    <t>AF 7</t>
  </si>
  <si>
    <t>AF 8</t>
  </si>
  <si>
    <t>09:50</t>
  </si>
  <si>
    <t>VF 9</t>
  </si>
  <si>
    <t>VF 10</t>
  </si>
  <si>
    <t>VF 11</t>
  </si>
  <si>
    <t>VF 12</t>
  </si>
  <si>
    <t>VF 13</t>
  </si>
  <si>
    <t>VF 14</t>
  </si>
  <si>
    <t>S</t>
  </si>
  <si>
    <t>10:15</t>
  </si>
  <si>
    <t>VF 15</t>
  </si>
  <si>
    <t>VF 16</t>
  </si>
  <si>
    <t>VF 17</t>
  </si>
  <si>
    <t>VF 18</t>
  </si>
  <si>
    <t>10:40</t>
  </si>
  <si>
    <t>VF 19</t>
  </si>
  <si>
    <t>VF 20</t>
  </si>
  <si>
    <t>11:05</t>
  </si>
  <si>
    <t>VF 5</t>
  </si>
  <si>
    <t>VF 6</t>
  </si>
  <si>
    <t>VF 7</t>
  </si>
  <si>
    <t>VF 8</t>
  </si>
  <si>
    <t>VF 1</t>
  </si>
  <si>
    <t>VF 2</t>
  </si>
  <si>
    <t>VF 3</t>
  </si>
  <si>
    <t>VF 4</t>
  </si>
  <si>
    <t>HF 17</t>
  </si>
  <si>
    <t>HF 18</t>
  </si>
  <si>
    <t>HF 19</t>
  </si>
  <si>
    <t>HF 20</t>
  </si>
  <si>
    <t>HF 13</t>
  </si>
  <si>
    <t>HF 14</t>
  </si>
  <si>
    <t>HF 15</t>
  </si>
  <si>
    <t>HF 16</t>
  </si>
  <si>
    <t>HF 9</t>
  </si>
  <si>
    <t>HF 10</t>
  </si>
  <si>
    <t>HF 11</t>
  </si>
  <si>
    <t>HF 12</t>
  </si>
  <si>
    <t>HF 5</t>
  </si>
  <si>
    <t>HF 6</t>
  </si>
  <si>
    <t>HF 7</t>
  </si>
  <si>
    <t>HF 8</t>
  </si>
  <si>
    <t>Platz 33</t>
  </si>
  <si>
    <t>Platz 35</t>
  </si>
  <si>
    <t>Platz 37</t>
  </si>
  <si>
    <t>Platz 39</t>
  </si>
  <si>
    <t>HF 3</t>
  </si>
  <si>
    <t>HF 4</t>
  </si>
  <si>
    <t>Platz 29</t>
  </si>
  <si>
    <t>Platz 31</t>
  </si>
  <si>
    <t>Platz 21</t>
  </si>
  <si>
    <t>Platz 23</t>
  </si>
  <si>
    <t>Platz 25</t>
  </si>
  <si>
    <t>Platz 27</t>
  </si>
  <si>
    <t>HF 1</t>
  </si>
  <si>
    <t>HF 2</t>
  </si>
  <si>
    <t>Platz 17</t>
  </si>
  <si>
    <t>Platz 19</t>
  </si>
  <si>
    <t>Platz 5</t>
  </si>
  <si>
    <t>Platz 7</t>
  </si>
  <si>
    <t>Platz 9</t>
  </si>
  <si>
    <t>Platz 11</t>
  </si>
  <si>
    <t>Platz 13</t>
  </si>
  <si>
    <t>Platz 15</t>
  </si>
  <si>
    <t>Finale</t>
  </si>
  <si>
    <t>Platz 3</t>
  </si>
  <si>
    <t>Endstand Männer</t>
  </si>
  <si>
    <t>Frauen</t>
  </si>
  <si>
    <t>TV Jahn Schneverdingen 2</t>
  </si>
  <si>
    <t>Ahlhorner SV 2</t>
  </si>
  <si>
    <t>TKH 2</t>
  </si>
  <si>
    <t>TuS Döhlen</t>
  </si>
  <si>
    <t>Rewe Linda (Hamm)</t>
  </si>
  <si>
    <t>TSV Hagenah</t>
  </si>
  <si>
    <t>TV Segnitz</t>
  </si>
  <si>
    <t>TSV Bayer Leverkusen</t>
  </si>
  <si>
    <t>TV GH Brettorf</t>
  </si>
  <si>
    <t>TKH 1</t>
  </si>
  <si>
    <t>MTSV Selsingen</t>
  </si>
  <si>
    <t>TSV Schülp</t>
  </si>
  <si>
    <t>SV Moslesfehn</t>
  </si>
  <si>
    <t>VfK Berlin</t>
  </si>
  <si>
    <t>Ahlhorner SV 1</t>
  </si>
  <si>
    <t>Ahlhorner SV 3</t>
  </si>
  <si>
    <t>Hebbo Snacks</t>
  </si>
  <si>
    <t>TV Jahn Schneverdingen 1</t>
  </si>
  <si>
    <t>Gruppe R</t>
  </si>
  <si>
    <t>Gruppe S</t>
  </si>
  <si>
    <t>Platz 17-21</t>
  </si>
  <si>
    <t>Platz 22-26</t>
  </si>
  <si>
    <t>4.A/B</t>
  </si>
  <si>
    <t>5.A/B</t>
  </si>
  <si>
    <t>4.B/C</t>
  </si>
  <si>
    <t>5.B/C</t>
  </si>
  <si>
    <t>4.C/D</t>
  </si>
  <si>
    <t>5.C/D</t>
  </si>
  <si>
    <t>4.D/E</t>
  </si>
  <si>
    <t>5.D/E</t>
  </si>
  <si>
    <t>bester Gruppenfünfter</t>
  </si>
  <si>
    <t>bester Gruppenvierter</t>
  </si>
  <si>
    <t>R</t>
  </si>
  <si>
    <t>Endstand Frauen</t>
  </si>
  <si>
    <t>U 14</t>
  </si>
  <si>
    <t>Tus Döhlen 1 w</t>
  </si>
  <si>
    <t>TuS Döhlen 2 w</t>
  </si>
  <si>
    <t>Lemwerder TV 2 w</t>
  </si>
  <si>
    <t>Lemwerder TV 1 w</t>
  </si>
  <si>
    <t>TuS Halden-Herbeck w</t>
  </si>
  <si>
    <t>TKH w</t>
  </si>
  <si>
    <t>TuS Empelde m</t>
  </si>
  <si>
    <t>TSV Wrestedt/Sted. M</t>
  </si>
  <si>
    <t xml:space="preserve"> </t>
  </si>
  <si>
    <t>Endstand U14</t>
  </si>
  <si>
    <t>U 10</t>
  </si>
  <si>
    <t>MTV Nordel w</t>
  </si>
  <si>
    <t>TuS Halden-Herbeck</t>
  </si>
  <si>
    <t>TKH m</t>
  </si>
  <si>
    <t>SCE Gliesmarode m</t>
  </si>
  <si>
    <t>Endstand U10</t>
  </si>
  <si>
    <t>U 12</t>
  </si>
  <si>
    <t>TuS Empelde 1 m</t>
  </si>
  <si>
    <t>TuS Empelde 2 m</t>
  </si>
  <si>
    <t>TuS Bothfeld m</t>
  </si>
  <si>
    <t>Ergebnis aus Vorrunde</t>
  </si>
  <si>
    <t>Endstand U12</t>
  </si>
  <si>
    <t>Faustballturnier</t>
  </si>
  <si>
    <t>25./26. April 2015</t>
  </si>
  <si>
    <t>Liebe Faustballspielerinnen, liebe Faustballspieler,</t>
  </si>
  <si>
    <t>herzlich Willkommen auf unserer Sportanlage in Hannover-Kirchrode.</t>
  </si>
  <si>
    <t>Anzahl der gemeldeten Mannschaften:</t>
  </si>
  <si>
    <t xml:space="preserve">     26 Mannschaften</t>
  </si>
  <si>
    <t>Männer     44 Mannschaften</t>
  </si>
  <si>
    <t>Jugend</t>
  </si>
  <si>
    <t xml:space="preserve">     20 Mannschaften</t>
  </si>
  <si>
    <t>Wettkampfbestimmungen</t>
  </si>
  <si>
    <t>Meldegeld:</t>
  </si>
  <si>
    <t>Frauen und Männer € 25</t>
  </si>
  <si>
    <t>m/w U12 – U14 € 15   (Bitte vor Turnierbeginn bei der Spielleitung bezahlen.)</t>
  </si>
  <si>
    <t>Gespielt wird nach den gültigen Bestimmungen der SpOF und den Spielregeln des IFA.</t>
  </si>
  <si>
    <t>Die Spielzeit beträgt 2 x 10 Minuten. Die Halbzeit wird ab- und wieder angepfiffen.</t>
  </si>
  <si>
    <t xml:space="preserve">  10.15 Uhr w./m. U12</t>
  </si>
  <si>
    <t xml:space="preserve">so wird die endgültige Platzierung in der angegebenen Reihenfolge entschieden (SpOF 4.6.2.2): </t>
  </si>
  <si>
    <t xml:space="preserve">Enden Spiele aus denen ein Sieger hervorgehen muss unentschieden, wird sofort bis zu einer Differenz von 2 Gutbällen verlängert. </t>
  </si>
  <si>
    <t>(Siehe Spielbericht: Kreuz im Kästchen Platzierung/Endspiel.) Die Verlängerung wird mit Wiederholung der letzten Angabe fortgesetzt.</t>
  </si>
  <si>
    <t xml:space="preserve">Wir wünschen allen Mannschaften eine gute unfallfreie Anreise, </t>
  </si>
  <si>
    <t>viel Erfolg bei den Spielen u. einen angenehmen Aufenthalt beim Turn-Klubb zu Hannover.</t>
  </si>
  <si>
    <t xml:space="preserve"> Sonntag,  26.04.2015,   9.00 Uhr Männer und 10.15 Uhr Frauen (Platzierungsspiele u. Endrunde)</t>
  </si>
  <si>
    <t>1.     die höhere Balldifferenz (Unterschied) aus allen Spielen der Spielrunde</t>
  </si>
  <si>
    <t xml:space="preserve">2.     die höhere Zahl der Gutbälle aus allen Spielen der Spielrunde </t>
  </si>
  <si>
    <t>3.     das bessere Punktverhältnis aus den Spielen der punktgleichen Mannschaften untereinander</t>
  </si>
  <si>
    <t>4.     die höhere Balldifferenz (Unterschied) aus den Spielen der punktgleichen Mannschaften untereinander</t>
  </si>
  <si>
    <t>5.     die höhere Zahl der Gutbälle aus den Spielen der punktgleichen Mannschaften untereinander</t>
  </si>
  <si>
    <t>6.     Losentscheid</t>
  </si>
  <si>
    <r>
      <t>Turnierbeginn:</t>
    </r>
    <r>
      <rPr>
        <sz val="8"/>
        <color theme="1"/>
        <rFont val="Calibri"/>
        <family val="2"/>
        <scheme val="minor"/>
      </rPr>
      <t xml:space="preserve"> Samstag, 25.04.2015,  11.30 Uhr Frauen und Männer (Vorrunde)    11.30 Uhr w./m. U14 und 12.45 Uhr U10</t>
    </r>
  </si>
  <si>
    <r>
      <t xml:space="preserve">Sind am Ende einer Spielrunde Mannschaften punktgleich und wurde </t>
    </r>
    <r>
      <rPr>
        <b/>
        <sz val="8"/>
        <color theme="1"/>
        <rFont val="Calibri"/>
        <family val="2"/>
        <scheme val="minor"/>
      </rPr>
      <t xml:space="preserve">nach Zeit </t>
    </r>
    <r>
      <rPr>
        <sz val="8"/>
        <color theme="1"/>
        <rFont val="Calibri"/>
        <family val="2"/>
        <scheme val="minor"/>
      </rPr>
      <t xml:space="preserve">gespielt, </t>
    </r>
  </si>
  <si>
    <t>faustballclothing.de</t>
  </si>
  <si>
    <t>Wir bedanken uns für Eure Zusage an unserem Faustballturnier zur Vorbereitung auf die Feldsaison 2015 teilzunehmen.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</si>
</sst>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h&quot;:&quot;mm"/>
    <numFmt numFmtId="165" formatCode="0.##"/>
    <numFmt numFmtId="166" formatCode="hh&quot;:&quot;mm;@"/>
    <numFmt numFmtId="167" formatCode="[$-407]hh&quot;:&quot;mm"/>
    <numFmt numFmtId="168" formatCode="[$-407]General"/>
    <numFmt numFmtId="169" formatCode="#,##0.00&quot; &quot;[$€-407];[Red]&quot;-&quot;#,##0.00&quot; &quot;[$€-407]"/>
  </numFmts>
  <fonts count="23">
    <font>
      <sz val="11"/>
      <color theme="1"/>
      <name val="Arial1"/>
    </font>
    <font>
      <sz val="10"/>
      <color theme="1"/>
      <name val="Arial2"/>
    </font>
    <font>
      <sz val="11"/>
      <color rgb="FF000000"/>
      <name val="Calibri"/>
      <family val="2"/>
    </font>
    <font>
      <b/>
      <i/>
      <sz val="16"/>
      <color theme="1"/>
      <name val="Arial1"/>
    </font>
    <font>
      <b/>
      <i/>
      <sz val="16"/>
      <color theme="1"/>
      <name val="Arial2"/>
    </font>
    <font>
      <b/>
      <i/>
      <u/>
      <sz val="11"/>
      <color theme="1"/>
      <name val="Arial1"/>
    </font>
    <font>
      <b/>
      <i/>
      <u/>
      <sz val="10"/>
      <color theme="1"/>
      <name val="Arial2"/>
    </font>
    <font>
      <b/>
      <sz val="10"/>
      <color theme="1"/>
      <name val="Arial2"/>
    </font>
    <font>
      <b/>
      <sz val="10"/>
      <color theme="1"/>
      <name val="Arial"/>
      <family val="2"/>
    </font>
    <font>
      <sz val="10"/>
      <color theme="1"/>
      <name val="Arial1"/>
    </font>
    <font>
      <b/>
      <sz val="22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Arial1"/>
    </font>
    <font>
      <sz val="22"/>
      <color theme="1"/>
      <name val="Arial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68" fontId="1" fillId="0" borderId="0"/>
    <xf numFmtId="168" fontId="2" fillId="0" borderId="0"/>
    <xf numFmtId="0" fontId="3" fillId="0" borderId="0">
      <alignment horizontal="center"/>
    </xf>
    <xf numFmtId="168" fontId="4" fillId="0" borderId="0">
      <alignment horizontal="center"/>
    </xf>
    <xf numFmtId="0" fontId="3" fillId="0" borderId="0">
      <alignment horizontal="center" textRotation="90"/>
    </xf>
    <xf numFmtId="168" fontId="4" fillId="0" borderId="0">
      <alignment horizontal="center" textRotation="90"/>
    </xf>
    <xf numFmtId="0" fontId="5" fillId="0" borderId="0"/>
    <xf numFmtId="168" fontId="6" fillId="0" borderId="0"/>
    <xf numFmtId="169" fontId="5" fillId="0" borderId="0"/>
    <xf numFmtId="169" fontId="6" fillId="0" borderId="0"/>
  </cellStyleXfs>
  <cellXfs count="82">
    <xf numFmtId="0" fontId="0" fillId="0" borderId="0" xfId="0"/>
    <xf numFmtId="168" fontId="1" fillId="0" borderId="0" xfId="1" applyFont="1" applyAlignment="1">
      <alignment horizontal="center"/>
    </xf>
    <xf numFmtId="168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164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64" fontId="9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8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8" fontId="1" fillId="0" borderId="0" xfId="1"/>
    <xf numFmtId="168" fontId="1" fillId="0" borderId="0" xfId="1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13" fillId="0" borderId="0" xfId="0" applyFont="1"/>
    <xf numFmtId="168" fontId="14" fillId="2" borderId="1" xfId="1" applyFont="1" applyFill="1" applyBorder="1" applyAlignment="1">
      <alignment horizontal="center"/>
    </xf>
    <xf numFmtId="168" fontId="14" fillId="2" borderId="0" xfId="1" applyFont="1" applyFill="1" applyAlignment="1">
      <alignment horizontal="center"/>
    </xf>
    <xf numFmtId="168" fontId="15" fillId="2" borderId="0" xfId="1" applyFont="1" applyFill="1" applyAlignment="1">
      <alignment horizontal="center"/>
    </xf>
    <xf numFmtId="168" fontId="15" fillId="2" borderId="2" xfId="1" applyFont="1" applyFill="1" applyBorder="1" applyAlignment="1">
      <alignment horizontal="center"/>
    </xf>
    <xf numFmtId="168" fontId="15" fillId="2" borderId="3" xfId="1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168" fontId="15" fillId="2" borderId="0" xfId="1" applyFont="1" applyFill="1" applyAlignment="1" applyProtection="1">
      <alignment horizontal="center" wrapText="1"/>
    </xf>
    <xf numFmtId="168" fontId="15" fillId="0" borderId="0" xfId="1" applyFont="1" applyAlignment="1" applyProtection="1">
      <alignment horizontal="center" wrapText="1"/>
    </xf>
    <xf numFmtId="168" fontId="1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68" fontId="14" fillId="0" borderId="1" xfId="1" applyFont="1" applyBorder="1" applyAlignment="1" applyProtection="1">
      <alignment horizontal="center" wrapText="1"/>
    </xf>
    <xf numFmtId="168" fontId="14" fillId="0" borderId="0" xfId="1" applyFont="1" applyAlignment="1" applyProtection="1">
      <alignment horizontal="center" wrapText="1"/>
    </xf>
    <xf numFmtId="168" fontId="14" fillId="0" borderId="0" xfId="1" applyFont="1" applyAlignment="1">
      <alignment horizontal="center"/>
    </xf>
    <xf numFmtId="168" fontId="14" fillId="0" borderId="1" xfId="1" applyFont="1" applyBorder="1" applyAlignment="1">
      <alignment horizontal="center"/>
    </xf>
    <xf numFmtId="168" fontId="15" fillId="0" borderId="2" xfId="1" applyFont="1" applyFill="1" applyBorder="1" applyAlignment="1">
      <alignment horizontal="center"/>
    </xf>
    <xf numFmtId="168" fontId="15" fillId="0" borderId="0" xfId="1" applyFont="1" applyFill="1" applyAlignment="1">
      <alignment horizontal="center"/>
    </xf>
    <xf numFmtId="168" fontId="15" fillId="0" borderId="3" xfId="1" applyFont="1" applyFill="1" applyBorder="1" applyAlignment="1">
      <alignment horizontal="center"/>
    </xf>
    <xf numFmtId="168" fontId="15" fillId="0" borderId="0" xfId="1" applyFont="1" applyFill="1" applyAlignment="1" applyProtection="1">
      <alignment horizontal="center" wrapText="1"/>
    </xf>
    <xf numFmtId="168" fontId="14" fillId="0" borderId="1" xfId="1" applyFont="1" applyFill="1" applyBorder="1" applyAlignment="1" applyProtection="1">
      <alignment horizontal="center" wrapText="1"/>
    </xf>
    <xf numFmtId="168" fontId="14" fillId="0" borderId="0" xfId="1" applyFont="1" applyFill="1" applyAlignment="1">
      <alignment horizontal="center"/>
    </xf>
    <xf numFmtId="168" fontId="14" fillId="0" borderId="1" xfId="1" applyFont="1" applyFill="1" applyBorder="1" applyAlignment="1">
      <alignment horizontal="center"/>
    </xf>
    <xf numFmtId="168" fontId="14" fillId="0" borderId="5" xfId="1" applyFont="1" applyBorder="1" applyAlignment="1">
      <alignment horizontal="center"/>
    </xf>
    <xf numFmtId="168" fontId="15" fillId="0" borderId="5" xfId="1" applyFont="1" applyBorder="1" applyAlignment="1">
      <alignment horizontal="center"/>
    </xf>
    <xf numFmtId="168" fontId="15" fillId="0" borderId="6" xfId="1" applyFont="1" applyBorder="1" applyAlignment="1">
      <alignment horizontal="center"/>
    </xf>
    <xf numFmtId="168" fontId="15" fillId="0" borderId="0" xfId="1" applyFont="1" applyBorder="1" applyAlignment="1">
      <alignment horizontal="center"/>
    </xf>
    <xf numFmtId="168" fontId="15" fillId="0" borderId="8" xfId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68" fontId="15" fillId="0" borderId="10" xfId="1" applyFont="1" applyBorder="1" applyAlignment="1">
      <alignment horizontal="center"/>
    </xf>
    <xf numFmtId="168" fontId="15" fillId="0" borderId="11" xfId="1" applyFont="1" applyBorder="1" applyAlignment="1">
      <alignment horizontal="center"/>
    </xf>
    <xf numFmtId="164" fontId="14" fillId="0" borderId="0" xfId="1" applyNumberFormat="1" applyFont="1" applyAlignment="1">
      <alignment horizontal="left"/>
    </xf>
    <xf numFmtId="164" fontId="14" fillId="0" borderId="0" xfId="1" applyNumberFormat="1" applyFont="1" applyAlignment="1">
      <alignment horizontal="center"/>
    </xf>
    <xf numFmtId="164" fontId="15" fillId="0" borderId="0" xfId="1" applyNumberFormat="1" applyFont="1" applyAlignment="1">
      <alignment horizontal="center"/>
    </xf>
    <xf numFmtId="167" fontId="15" fillId="0" borderId="0" xfId="1" applyNumberFormat="1" applyFont="1" applyAlignment="1">
      <alignment horizontal="center"/>
    </xf>
    <xf numFmtId="165" fontId="15" fillId="0" borderId="0" xfId="1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8" fontId="15" fillId="0" borderId="4" xfId="1" applyFont="1" applyBorder="1" applyAlignment="1">
      <alignment horizontal="center"/>
    </xf>
    <xf numFmtId="168" fontId="15" fillId="0" borderId="7" xfId="1" applyFont="1" applyBorder="1" applyAlignment="1">
      <alignment horizontal="center"/>
    </xf>
    <xf numFmtId="168" fontId="15" fillId="0" borderId="9" xfId="1" applyFont="1" applyBorder="1" applyAlignment="1">
      <alignment horizontal="center"/>
    </xf>
    <xf numFmtId="165" fontId="14" fillId="0" borderId="0" xfId="1" applyNumberFormat="1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8" fontId="14" fillId="0" borderId="0" xfId="1" applyFont="1" applyFill="1" applyBorder="1" applyAlignment="1">
      <alignment horizontal="center"/>
    </xf>
    <xf numFmtId="168" fontId="15" fillId="0" borderId="2" xfId="1" applyFont="1" applyBorder="1" applyAlignment="1">
      <alignment horizontal="center"/>
    </xf>
    <xf numFmtId="168" fontId="15" fillId="0" borderId="0" xfId="1" applyFont="1" applyFill="1" applyBorder="1" applyAlignment="1">
      <alignment horizontal="center"/>
    </xf>
    <xf numFmtId="166" fontId="15" fillId="0" borderId="0" xfId="1" applyNumberFormat="1" applyFont="1" applyAlignment="1">
      <alignment horizontal="center"/>
    </xf>
    <xf numFmtId="168" fontId="15" fillId="0" borderId="3" xfId="1" applyFont="1" applyBorder="1" applyAlignment="1">
      <alignment horizontal="center"/>
    </xf>
    <xf numFmtId="166" fontId="14" fillId="0" borderId="0" xfId="1" applyNumberFormat="1" applyFont="1" applyAlignment="1">
      <alignment horizontal="center"/>
    </xf>
    <xf numFmtId="0" fontId="15" fillId="0" borderId="0" xfId="0" applyFont="1" applyAlignment="1">
      <alignment horizontal="left"/>
    </xf>
    <xf numFmtId="168" fontId="15" fillId="0" borderId="0" xfId="1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left" vertical="center" indent="9"/>
    </xf>
    <xf numFmtId="0" fontId="22" fillId="0" borderId="0" xfId="0" applyFont="1" applyAlignment="1">
      <alignment vertical="center"/>
    </xf>
    <xf numFmtId="0" fontId="22" fillId="0" borderId="0" xfId="0" applyFont="1"/>
    <xf numFmtId="164" fontId="17" fillId="0" borderId="0" xfId="0" applyNumberFormat="1" applyFont="1" applyAlignment="1">
      <alignment horizontal="center"/>
    </xf>
    <xf numFmtId="166" fontId="17" fillId="0" borderId="0" xfId="1" applyNumberFormat="1" applyFont="1" applyFill="1" applyBorder="1" applyAlignment="1">
      <alignment horizontal="center"/>
    </xf>
    <xf numFmtId="164" fontId="17" fillId="0" borderId="0" xfId="1" applyNumberFormat="1" applyFont="1" applyFill="1" applyBorder="1" applyAlignment="1">
      <alignment horizontal="center"/>
    </xf>
  </cellXfs>
  <cellStyles count="11">
    <cellStyle name="Default 1" xfId="1"/>
    <cellStyle name="Excel Built-in Normal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57149</xdr:rowOff>
    </xdr:from>
    <xdr:to>
      <xdr:col>6</xdr:col>
      <xdr:colOff>781050</xdr:colOff>
      <xdr:row>3</xdr:row>
      <xdr:rowOff>19050</xdr:rowOff>
    </xdr:to>
    <xdr:pic>
      <xdr:nvPicPr>
        <xdr:cNvPr id="2" name="Grafik 1" descr="TKH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57149"/>
          <a:ext cx="2190750" cy="828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A10" workbookViewId="0">
      <selection activeCell="E18" sqref="E18"/>
    </sheetView>
  </sheetViews>
  <sheetFormatPr baseColWidth="10" defaultRowHeight="14.25"/>
  <cols>
    <col min="1" max="1" width="24.875" customWidth="1"/>
    <col min="2" max="2" width="19" customWidth="1"/>
    <col min="3" max="3" width="15.375" customWidth="1"/>
    <col min="4" max="4" width="7.25" customWidth="1"/>
    <col min="6" max="6" width="10.25" customWidth="1"/>
    <col min="7" max="7" width="8" customWidth="1"/>
  </cols>
  <sheetData>
    <row r="1" spans="1:18" ht="27">
      <c r="A1" s="19" t="s">
        <v>282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8" ht="27">
      <c r="A2" s="16" t="s">
        <v>283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8">
      <c r="A3" s="17"/>
    </row>
    <row r="4" spans="1:18">
      <c r="A4" s="17"/>
    </row>
    <row r="5" spans="1:18">
      <c r="A5" s="72" t="s">
        <v>284</v>
      </c>
      <c r="B5" s="73"/>
      <c r="C5" s="73"/>
      <c r="D5" s="73"/>
      <c r="E5" s="73"/>
      <c r="F5" s="73"/>
      <c r="G5" s="73"/>
      <c r="H5" s="73"/>
      <c r="I5" s="73"/>
      <c r="J5" s="18"/>
      <c r="K5" s="18"/>
      <c r="L5" s="18"/>
      <c r="M5" s="18"/>
      <c r="N5" s="18"/>
      <c r="O5" s="18"/>
      <c r="P5" s="18"/>
      <c r="Q5" s="18"/>
      <c r="R5" s="18"/>
    </row>
    <row r="6" spans="1:18">
      <c r="A6" s="72"/>
      <c r="B6" s="73"/>
      <c r="C6" s="73"/>
      <c r="D6" s="73"/>
      <c r="E6" s="73"/>
      <c r="F6" s="73"/>
      <c r="G6" s="73"/>
      <c r="H6" s="73"/>
      <c r="I6" s="73"/>
      <c r="J6" s="18"/>
      <c r="K6" s="18"/>
      <c r="L6" s="18"/>
      <c r="M6" s="18"/>
      <c r="N6" s="18"/>
      <c r="O6" s="18"/>
      <c r="P6" s="18"/>
      <c r="Q6" s="18"/>
      <c r="R6" s="18"/>
    </row>
    <row r="7" spans="1:18">
      <c r="A7" s="72" t="s">
        <v>285</v>
      </c>
      <c r="B7" s="73"/>
      <c r="C7" s="73"/>
      <c r="D7" s="73"/>
      <c r="E7" s="73"/>
      <c r="F7" s="73"/>
      <c r="G7" s="73"/>
      <c r="H7" s="73"/>
      <c r="I7" s="73"/>
      <c r="J7" s="18"/>
      <c r="K7" s="18"/>
      <c r="L7" s="18"/>
      <c r="M7" s="18"/>
      <c r="N7" s="18"/>
      <c r="O7" s="18"/>
      <c r="P7" s="18"/>
      <c r="Q7" s="18"/>
      <c r="R7" s="18"/>
    </row>
    <row r="8" spans="1:18">
      <c r="A8" s="72" t="s">
        <v>313</v>
      </c>
      <c r="B8" s="73"/>
      <c r="C8" s="73"/>
      <c r="D8" s="73"/>
      <c r="E8" s="73"/>
      <c r="F8" s="73"/>
      <c r="G8" s="73"/>
      <c r="H8" s="73"/>
      <c r="I8" s="73"/>
      <c r="J8" s="18"/>
      <c r="K8" s="18"/>
      <c r="L8" s="18"/>
      <c r="M8" s="18"/>
      <c r="N8" s="18"/>
      <c r="O8" s="18"/>
      <c r="P8" s="18"/>
      <c r="Q8" s="18"/>
      <c r="R8" s="18"/>
    </row>
    <row r="9" spans="1:18">
      <c r="A9" s="72"/>
      <c r="B9" s="73"/>
      <c r="C9" s="73"/>
      <c r="D9" s="73"/>
      <c r="E9" s="73"/>
      <c r="F9" s="73"/>
      <c r="G9" s="73"/>
      <c r="H9" s="73"/>
      <c r="I9" s="73"/>
      <c r="J9" s="18"/>
      <c r="K9" s="18"/>
      <c r="L9" s="18"/>
      <c r="M9" s="18"/>
      <c r="N9" s="18"/>
      <c r="O9" s="18"/>
      <c r="P9" s="18"/>
      <c r="Q9" s="18"/>
      <c r="R9" s="18"/>
    </row>
    <row r="10" spans="1:18">
      <c r="A10" s="74" t="s">
        <v>286</v>
      </c>
      <c r="B10" s="72" t="s">
        <v>224</v>
      </c>
      <c r="C10" s="72" t="s">
        <v>287</v>
      </c>
      <c r="D10" s="73"/>
      <c r="E10" s="72" t="s">
        <v>288</v>
      </c>
      <c r="F10" s="73"/>
      <c r="G10" s="72" t="s">
        <v>289</v>
      </c>
      <c r="H10" s="72" t="s">
        <v>290</v>
      </c>
      <c r="I10" s="73"/>
      <c r="J10" s="18"/>
      <c r="K10" s="18"/>
      <c r="L10" s="18"/>
      <c r="M10" s="18"/>
      <c r="N10" s="18"/>
      <c r="O10" s="18"/>
      <c r="P10" s="18"/>
      <c r="Q10" s="18"/>
      <c r="R10" s="18"/>
    </row>
    <row r="11" spans="1:18">
      <c r="A11" s="72"/>
      <c r="B11" s="73"/>
      <c r="C11" s="73"/>
      <c r="D11" s="73"/>
      <c r="E11" s="73"/>
      <c r="F11" s="73"/>
      <c r="G11" s="73"/>
      <c r="H11" s="73"/>
      <c r="I11" s="73"/>
      <c r="J11" s="18"/>
      <c r="K11" s="18"/>
      <c r="L11" s="18"/>
      <c r="M11" s="18"/>
      <c r="N11" s="18"/>
      <c r="O11" s="18"/>
      <c r="P11" s="18"/>
      <c r="Q11" s="18"/>
      <c r="R11" s="18"/>
    </row>
    <row r="12" spans="1:18">
      <c r="A12" s="74" t="s">
        <v>310</v>
      </c>
      <c r="B12" s="73"/>
      <c r="C12" s="73"/>
      <c r="D12" s="73"/>
      <c r="E12" s="73"/>
      <c r="F12" s="73"/>
      <c r="G12" s="73"/>
      <c r="H12" s="73"/>
      <c r="I12" s="73"/>
      <c r="J12" s="18"/>
      <c r="K12" s="18"/>
      <c r="L12" s="18"/>
      <c r="M12" s="18"/>
      <c r="N12" s="18"/>
      <c r="O12" s="18"/>
      <c r="P12" s="18"/>
      <c r="Q12" s="18"/>
      <c r="R12" s="18"/>
    </row>
    <row r="13" spans="1:18">
      <c r="A13" s="73"/>
      <c r="B13" s="73"/>
      <c r="C13" s="72" t="s">
        <v>303</v>
      </c>
      <c r="D13" s="73"/>
      <c r="E13" s="73"/>
      <c r="F13" s="73"/>
      <c r="G13" s="73"/>
      <c r="H13" s="73"/>
      <c r="I13" s="73"/>
      <c r="J13" s="18"/>
      <c r="K13" s="18"/>
      <c r="L13" s="18"/>
      <c r="M13" s="18"/>
      <c r="N13" s="18"/>
      <c r="O13" s="18"/>
      <c r="P13" s="18"/>
      <c r="Q13" s="18"/>
      <c r="R13" s="18"/>
    </row>
    <row r="14" spans="1:18">
      <c r="A14" s="73"/>
      <c r="B14" s="73"/>
      <c r="C14" s="72" t="s">
        <v>297</v>
      </c>
      <c r="D14" s="73"/>
      <c r="E14" s="73"/>
      <c r="F14" s="73"/>
      <c r="G14" s="73"/>
      <c r="H14" s="73"/>
      <c r="I14" s="73"/>
      <c r="J14" s="18"/>
      <c r="K14" s="18"/>
      <c r="L14" s="18"/>
      <c r="M14" s="18"/>
      <c r="N14" s="18"/>
      <c r="O14" s="18"/>
      <c r="P14" s="18"/>
      <c r="Q14" s="18"/>
      <c r="R14" s="18"/>
    </row>
    <row r="15" spans="1:18">
      <c r="A15" s="72"/>
      <c r="B15" s="73"/>
      <c r="C15" s="73"/>
      <c r="D15" s="73"/>
      <c r="E15" s="73"/>
      <c r="F15" s="73"/>
      <c r="G15" s="73"/>
      <c r="H15" s="73"/>
      <c r="I15" s="73"/>
      <c r="J15" s="18"/>
      <c r="K15" s="18"/>
      <c r="L15" s="18"/>
      <c r="M15" s="18"/>
      <c r="N15" s="18"/>
      <c r="O15" s="18"/>
      <c r="P15" s="18"/>
      <c r="Q15" s="18"/>
      <c r="R15" s="18"/>
    </row>
    <row r="16" spans="1:18">
      <c r="A16" s="75" t="s">
        <v>291</v>
      </c>
      <c r="B16" s="73"/>
      <c r="C16" s="73"/>
      <c r="D16" s="73"/>
      <c r="E16" s="73"/>
      <c r="F16" s="73"/>
      <c r="G16" s="73"/>
      <c r="H16" s="73"/>
      <c r="I16" s="73"/>
      <c r="J16" s="18"/>
      <c r="K16" s="18"/>
      <c r="L16" s="18"/>
      <c r="M16" s="18"/>
      <c r="N16" s="18"/>
      <c r="O16" s="18"/>
      <c r="P16" s="18"/>
      <c r="Q16" s="18"/>
      <c r="R16" s="18"/>
    </row>
    <row r="17" spans="1:18">
      <c r="A17" s="72"/>
      <c r="B17" s="73"/>
      <c r="C17" s="73"/>
      <c r="D17" s="73"/>
      <c r="E17" s="73"/>
      <c r="F17" s="73"/>
      <c r="G17" s="73"/>
      <c r="H17" s="73"/>
      <c r="I17" s="73"/>
      <c r="J17" s="18"/>
      <c r="K17" s="18"/>
      <c r="L17" s="18"/>
      <c r="M17" s="18"/>
      <c r="N17" s="18"/>
      <c r="O17" s="18"/>
      <c r="P17" s="18"/>
      <c r="Q17" s="18"/>
      <c r="R17" s="18"/>
    </row>
    <row r="18" spans="1:18">
      <c r="A18" s="74" t="s">
        <v>292</v>
      </c>
      <c r="B18" s="72" t="s">
        <v>293</v>
      </c>
      <c r="C18" s="72" t="s">
        <v>294</v>
      </c>
      <c r="D18" s="73"/>
      <c r="E18" s="73"/>
      <c r="F18" s="73"/>
      <c r="G18" s="73"/>
      <c r="H18" s="73"/>
      <c r="I18" s="73"/>
      <c r="J18" s="18"/>
      <c r="K18" s="18"/>
      <c r="L18" s="18"/>
      <c r="M18" s="18"/>
      <c r="N18" s="18"/>
      <c r="O18" s="18"/>
      <c r="P18" s="18"/>
      <c r="Q18" s="18"/>
      <c r="R18" s="18"/>
    </row>
    <row r="19" spans="1:18">
      <c r="A19" s="72"/>
      <c r="B19" s="73"/>
      <c r="C19" s="73"/>
      <c r="D19" s="73"/>
      <c r="E19" s="73"/>
      <c r="F19" s="73"/>
      <c r="G19" s="73"/>
      <c r="H19" s="73"/>
      <c r="I19" s="73"/>
      <c r="J19" s="18"/>
      <c r="K19" s="18"/>
      <c r="L19" s="18"/>
      <c r="M19" s="18"/>
      <c r="N19" s="18"/>
      <c r="O19" s="18"/>
      <c r="P19" s="18"/>
      <c r="Q19" s="18"/>
      <c r="R19" s="18"/>
    </row>
    <row r="20" spans="1:18">
      <c r="A20" s="72" t="s">
        <v>295</v>
      </c>
      <c r="B20" s="73"/>
      <c r="C20" s="73"/>
      <c r="D20" s="73"/>
      <c r="E20" s="73"/>
      <c r="F20" s="73"/>
      <c r="G20" s="73"/>
      <c r="H20" s="73"/>
      <c r="I20" s="73"/>
      <c r="J20" s="18"/>
      <c r="K20" s="18"/>
      <c r="L20" s="18"/>
      <c r="M20" s="18"/>
      <c r="N20" s="18"/>
      <c r="O20" s="18"/>
      <c r="P20" s="18"/>
      <c r="Q20" s="18"/>
      <c r="R20" s="18"/>
    </row>
    <row r="21" spans="1:18">
      <c r="A21" s="72" t="s">
        <v>296</v>
      </c>
      <c r="B21" s="73"/>
      <c r="C21" s="73"/>
      <c r="D21" s="73"/>
      <c r="E21" s="73"/>
      <c r="F21" s="73"/>
      <c r="G21" s="73"/>
      <c r="H21" s="73"/>
      <c r="I21" s="73"/>
      <c r="J21" s="18"/>
      <c r="K21" s="18"/>
      <c r="L21" s="18"/>
      <c r="M21" s="18"/>
      <c r="N21" s="18"/>
      <c r="O21" s="18"/>
      <c r="P21" s="18"/>
      <c r="Q21" s="18"/>
      <c r="R21" s="18"/>
    </row>
    <row r="22" spans="1:18">
      <c r="A22" s="72"/>
      <c r="B22" s="73"/>
      <c r="C22" s="73"/>
      <c r="D22" s="73"/>
      <c r="E22" s="73"/>
      <c r="F22" s="73"/>
      <c r="G22" s="73"/>
      <c r="H22" s="73"/>
      <c r="I22" s="73"/>
      <c r="J22" s="18"/>
      <c r="K22" s="18"/>
      <c r="L22" s="18"/>
      <c r="M22" s="18"/>
      <c r="N22" s="18"/>
      <c r="O22" s="18"/>
      <c r="P22" s="18"/>
      <c r="Q22" s="18"/>
      <c r="R22" s="18"/>
    </row>
    <row r="23" spans="1:18">
      <c r="A23" s="72" t="s">
        <v>311</v>
      </c>
      <c r="B23" s="73"/>
      <c r="C23" s="73"/>
      <c r="D23" s="73"/>
      <c r="E23" s="73"/>
      <c r="F23" s="73"/>
      <c r="G23" s="73"/>
      <c r="H23" s="73"/>
      <c r="I23" s="73"/>
      <c r="J23" s="18"/>
      <c r="K23" s="18"/>
      <c r="L23" s="18"/>
      <c r="M23" s="18"/>
      <c r="N23" s="18"/>
      <c r="O23" s="18"/>
      <c r="P23" s="18"/>
      <c r="Q23" s="18"/>
      <c r="R23" s="18"/>
    </row>
    <row r="24" spans="1:18">
      <c r="A24" s="72" t="s">
        <v>298</v>
      </c>
      <c r="B24" s="73"/>
      <c r="C24" s="73"/>
      <c r="D24" s="73"/>
      <c r="E24" s="73"/>
      <c r="F24" s="73"/>
      <c r="G24" s="73"/>
      <c r="H24" s="73"/>
      <c r="I24" s="73"/>
      <c r="J24" s="18"/>
      <c r="K24" s="18"/>
      <c r="L24" s="18"/>
      <c r="M24" s="18"/>
      <c r="N24" s="18"/>
      <c r="O24" s="18"/>
      <c r="P24" s="18"/>
      <c r="Q24" s="18"/>
      <c r="R24" s="18"/>
    </row>
    <row r="25" spans="1:18">
      <c r="A25" s="76" t="s">
        <v>304</v>
      </c>
      <c r="B25" s="73"/>
      <c r="C25" s="73"/>
      <c r="D25" s="73"/>
      <c r="E25" s="73"/>
      <c r="F25" s="73"/>
      <c r="G25" s="73"/>
      <c r="H25" s="73"/>
      <c r="I25" s="73"/>
      <c r="J25" s="18"/>
      <c r="K25" s="18"/>
      <c r="L25" s="18"/>
      <c r="M25" s="18"/>
      <c r="N25" s="18"/>
      <c r="O25" s="18"/>
      <c r="P25" s="18"/>
      <c r="Q25" s="18"/>
      <c r="R25" s="18"/>
    </row>
    <row r="26" spans="1:18">
      <c r="A26" s="76" t="s">
        <v>305</v>
      </c>
      <c r="B26" s="73"/>
      <c r="C26" s="73"/>
      <c r="D26" s="73"/>
      <c r="E26" s="73"/>
      <c r="F26" s="73"/>
      <c r="G26" s="73"/>
      <c r="H26" s="73"/>
      <c r="I26" s="73"/>
      <c r="J26" s="18"/>
      <c r="K26" s="18"/>
      <c r="L26" s="18"/>
      <c r="M26" s="18"/>
      <c r="N26" s="18"/>
      <c r="O26" s="18"/>
      <c r="P26" s="18"/>
      <c r="Q26" s="18"/>
      <c r="R26" s="18"/>
    </row>
    <row r="27" spans="1:18">
      <c r="A27" s="76" t="s">
        <v>306</v>
      </c>
      <c r="B27" s="73"/>
      <c r="C27" s="73"/>
      <c r="D27" s="73"/>
      <c r="E27" s="73"/>
      <c r="F27" s="73"/>
      <c r="G27" s="73"/>
      <c r="H27" s="73"/>
      <c r="I27" s="73"/>
      <c r="J27" s="18"/>
      <c r="K27" s="18"/>
      <c r="L27" s="18"/>
      <c r="M27" s="18"/>
      <c r="N27" s="18"/>
      <c r="O27" s="18"/>
      <c r="P27" s="18"/>
      <c r="Q27" s="18"/>
      <c r="R27" s="18"/>
    </row>
    <row r="28" spans="1:18">
      <c r="A28" s="76" t="s">
        <v>307</v>
      </c>
      <c r="B28" s="73"/>
      <c r="C28" s="73"/>
      <c r="D28" s="73"/>
      <c r="E28" s="73"/>
      <c r="F28" s="73"/>
      <c r="G28" s="73"/>
      <c r="H28" s="73"/>
      <c r="I28" s="73"/>
      <c r="J28" s="18"/>
      <c r="K28" s="18"/>
      <c r="L28" s="18"/>
      <c r="M28" s="18"/>
      <c r="N28" s="18"/>
      <c r="O28" s="18"/>
      <c r="P28" s="18"/>
      <c r="Q28" s="18"/>
      <c r="R28" s="18"/>
    </row>
    <row r="29" spans="1:18">
      <c r="A29" s="76" t="s">
        <v>308</v>
      </c>
      <c r="B29" s="73"/>
      <c r="C29" s="73"/>
      <c r="D29" s="73"/>
      <c r="E29" s="73"/>
      <c r="F29" s="73"/>
      <c r="G29" s="73"/>
      <c r="H29" s="73"/>
      <c r="I29" s="73"/>
      <c r="J29" s="18"/>
      <c r="K29" s="18"/>
      <c r="L29" s="18"/>
      <c r="M29" s="18"/>
      <c r="N29" s="18"/>
      <c r="O29" s="18"/>
      <c r="P29" s="18"/>
      <c r="Q29" s="18"/>
      <c r="R29" s="18"/>
    </row>
    <row r="30" spans="1:18">
      <c r="A30" s="76" t="s">
        <v>309</v>
      </c>
      <c r="B30" s="73"/>
      <c r="C30" s="73"/>
      <c r="D30" s="73"/>
      <c r="E30" s="73"/>
      <c r="F30" s="73"/>
      <c r="G30" s="73"/>
      <c r="H30" s="73"/>
      <c r="I30" s="73"/>
      <c r="J30" s="18"/>
      <c r="K30" s="18"/>
      <c r="L30" s="18"/>
      <c r="M30" s="18"/>
      <c r="N30" s="18"/>
      <c r="O30" s="18"/>
      <c r="P30" s="18"/>
      <c r="Q30" s="18"/>
      <c r="R30" s="18"/>
    </row>
    <row r="31" spans="1:18">
      <c r="A31" s="72"/>
      <c r="B31" s="73"/>
      <c r="C31" s="73"/>
      <c r="D31" s="73"/>
      <c r="E31" s="73"/>
      <c r="F31" s="73"/>
      <c r="G31" s="73"/>
      <c r="H31" s="73"/>
      <c r="I31" s="73"/>
      <c r="J31" s="18"/>
      <c r="K31" s="18"/>
      <c r="L31" s="18"/>
      <c r="M31" s="18"/>
      <c r="N31" s="18"/>
      <c r="O31" s="18"/>
      <c r="P31" s="18"/>
      <c r="Q31" s="18"/>
      <c r="R31" s="18"/>
    </row>
    <row r="32" spans="1:18">
      <c r="A32" s="72" t="s">
        <v>299</v>
      </c>
      <c r="B32" s="73"/>
      <c r="C32" s="73"/>
      <c r="D32" s="73"/>
      <c r="E32" s="73"/>
      <c r="F32" s="73"/>
      <c r="G32" s="73"/>
      <c r="H32" s="73"/>
      <c r="I32" s="73"/>
      <c r="J32" s="18"/>
      <c r="K32" s="18"/>
      <c r="L32" s="18"/>
      <c r="M32" s="18"/>
      <c r="N32" s="18"/>
      <c r="O32" s="18"/>
      <c r="P32" s="18"/>
      <c r="Q32" s="18"/>
      <c r="R32" s="18"/>
    </row>
    <row r="33" spans="1:18">
      <c r="A33" s="72" t="s">
        <v>300</v>
      </c>
      <c r="B33" s="73"/>
      <c r="C33" s="73"/>
      <c r="D33" s="73"/>
      <c r="E33" s="73"/>
      <c r="F33" s="73"/>
      <c r="G33" s="73"/>
      <c r="H33" s="73"/>
      <c r="I33" s="73"/>
      <c r="J33" s="18"/>
      <c r="K33" s="18"/>
      <c r="L33" s="18"/>
      <c r="M33" s="18"/>
      <c r="N33" s="18"/>
      <c r="O33" s="18"/>
      <c r="P33" s="18"/>
      <c r="Q33" s="18"/>
      <c r="R33" s="18"/>
    </row>
    <row r="34" spans="1:18">
      <c r="A34" s="72"/>
      <c r="B34" s="73"/>
      <c r="C34" s="73"/>
      <c r="D34" s="73"/>
      <c r="E34" s="73"/>
      <c r="F34" s="73"/>
      <c r="G34" s="73"/>
      <c r="H34" s="73"/>
      <c r="I34" s="73"/>
      <c r="J34" s="18"/>
      <c r="K34" s="18"/>
      <c r="L34" s="18"/>
      <c r="M34" s="18"/>
      <c r="N34" s="18"/>
      <c r="O34" s="18"/>
      <c r="P34" s="18"/>
      <c r="Q34" s="18"/>
      <c r="R34" s="18"/>
    </row>
    <row r="35" spans="1:18">
      <c r="A35" s="77" t="s">
        <v>301</v>
      </c>
      <c r="B35" s="78"/>
      <c r="C35" s="78"/>
      <c r="D35" s="78"/>
      <c r="E35" s="78"/>
      <c r="F35" s="78"/>
      <c r="G35" s="78"/>
      <c r="H35" s="73"/>
      <c r="I35" s="73"/>
      <c r="J35" s="18"/>
      <c r="K35" s="18"/>
      <c r="L35" s="18"/>
      <c r="M35" s="18"/>
      <c r="N35" s="18"/>
      <c r="O35" s="18"/>
      <c r="P35" s="18"/>
      <c r="Q35" s="18"/>
      <c r="R35" s="18"/>
    </row>
    <row r="36" spans="1:18">
      <c r="A36" s="78" t="s">
        <v>302</v>
      </c>
      <c r="B36" s="78"/>
      <c r="C36" s="78"/>
      <c r="D36" s="78"/>
      <c r="E36" s="78"/>
      <c r="F36" s="78"/>
      <c r="G36" s="78"/>
      <c r="H36" s="73"/>
      <c r="I36" s="73"/>
      <c r="J36" s="18"/>
      <c r="K36" s="18"/>
      <c r="L36" s="18"/>
      <c r="M36" s="18"/>
      <c r="N36" s="18"/>
      <c r="O36" s="18"/>
      <c r="P36" s="18"/>
      <c r="Q36" s="18"/>
      <c r="R36" s="18"/>
    </row>
    <row r="37" spans="1:18">
      <c r="A37" s="73"/>
      <c r="B37" s="73"/>
      <c r="C37" s="73"/>
      <c r="D37" s="73"/>
      <c r="E37" s="73"/>
      <c r="F37" s="73"/>
      <c r="G37" s="73"/>
      <c r="H37" s="73"/>
      <c r="I37" s="73"/>
    </row>
    <row r="38" spans="1:18">
      <c r="A38" s="73"/>
      <c r="B38" s="73"/>
      <c r="C38" s="73"/>
      <c r="D38" s="73"/>
      <c r="E38" s="73"/>
      <c r="F38" s="73"/>
      <c r="G38" s="73"/>
      <c r="H38" s="73"/>
      <c r="I38" s="73"/>
    </row>
  </sheetData>
  <pageMargins left="0.7" right="0.7" top="0.78740157499999996" bottom="0.78740157499999996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48576"/>
  <sheetViews>
    <sheetView topLeftCell="A19" workbookViewId="0">
      <selection activeCell="O11" sqref="O11"/>
    </sheetView>
  </sheetViews>
  <sheetFormatPr baseColWidth="10" defaultRowHeight="13.35" customHeight="1"/>
  <cols>
    <col min="1" max="1" width="6.375" style="13" customWidth="1"/>
    <col min="2" max="4" width="4.25" style="3" customWidth="1"/>
    <col min="5" max="5" width="8.125" style="3" customWidth="1"/>
    <col min="6" max="6" width="22.875" style="3" customWidth="1"/>
    <col min="7" max="7" width="1.625" style="3" customWidth="1"/>
    <col min="8" max="8" width="22.875" style="3" customWidth="1"/>
    <col min="9" max="9" width="1.125" style="3" customWidth="1"/>
    <col min="10" max="10" width="22.875" style="3" customWidth="1"/>
    <col min="11" max="11" width="2.625" style="3" customWidth="1"/>
    <col min="12" max="12" width="1.625" style="3" customWidth="1"/>
    <col min="13" max="13" width="2.625" style="3" customWidth="1"/>
    <col min="14" max="14" width="22.875" style="3" customWidth="1"/>
    <col min="15" max="33" width="10.75" style="3" customWidth="1"/>
    <col min="34" max="1024" width="11.875" style="3" customWidth="1"/>
  </cols>
  <sheetData>
    <row r="1" spans="1:27" ht="13.35" customHeight="1">
      <c r="A1" s="79" t="s">
        <v>0</v>
      </c>
      <c r="B1" s="79"/>
      <c r="C1" s="79"/>
      <c r="D1" s="1"/>
      <c r="E1" s="1"/>
      <c r="F1" s="21" t="s">
        <v>1</v>
      </c>
      <c r="G1" s="22"/>
      <c r="H1" s="21" t="s">
        <v>2</v>
      </c>
      <c r="I1" s="22"/>
      <c r="J1" s="21" t="s">
        <v>3</v>
      </c>
      <c r="K1" s="22"/>
      <c r="L1" s="22"/>
      <c r="M1" s="23"/>
      <c r="N1" s="21" t="s">
        <v>4</v>
      </c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3.35" customHeight="1">
      <c r="A2" s="79"/>
      <c r="B2" s="79"/>
      <c r="C2" s="79"/>
      <c r="D2" s="1"/>
      <c r="E2" s="1"/>
      <c r="F2" s="24" t="s">
        <v>5</v>
      </c>
      <c r="G2" s="23"/>
      <c r="H2" s="24" t="s">
        <v>6</v>
      </c>
      <c r="I2" s="23"/>
      <c r="J2" s="24" t="s">
        <v>7</v>
      </c>
      <c r="K2" s="23"/>
      <c r="L2" s="23"/>
      <c r="M2" s="23"/>
      <c r="N2" s="24" t="s">
        <v>8</v>
      </c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3.35" customHeight="1">
      <c r="A3" s="4"/>
      <c r="B3" s="5"/>
      <c r="C3" s="1"/>
      <c r="D3" s="1"/>
      <c r="E3" s="1"/>
      <c r="F3" s="24" t="s">
        <v>9</v>
      </c>
      <c r="G3" s="23"/>
      <c r="H3" s="24" t="s">
        <v>10</v>
      </c>
      <c r="I3" s="23"/>
      <c r="J3" s="24" t="s">
        <v>11</v>
      </c>
      <c r="K3" s="23"/>
      <c r="L3" s="23"/>
      <c r="M3" s="23"/>
      <c r="N3" s="24" t="s">
        <v>12</v>
      </c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3.35" customHeight="1">
      <c r="A4" s="4"/>
      <c r="B4" s="5"/>
      <c r="C4" s="1"/>
      <c r="D4" s="1"/>
      <c r="E4" s="1"/>
      <c r="F4" s="24" t="s">
        <v>13</v>
      </c>
      <c r="G4" s="23"/>
      <c r="H4" s="24" t="s">
        <v>14</v>
      </c>
      <c r="I4" s="23"/>
      <c r="J4" s="24" t="s">
        <v>15</v>
      </c>
      <c r="K4" s="23"/>
      <c r="L4" s="23"/>
      <c r="M4" s="23"/>
      <c r="N4" s="24" t="s">
        <v>16</v>
      </c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3.35" customHeight="1">
      <c r="A5" s="4"/>
      <c r="B5" s="5"/>
      <c r="C5" s="1"/>
      <c r="D5" s="1"/>
      <c r="E5" s="1"/>
      <c r="F5" s="24" t="s">
        <v>17</v>
      </c>
      <c r="G5" s="23"/>
      <c r="H5" s="24" t="s">
        <v>18</v>
      </c>
      <c r="I5" s="23"/>
      <c r="J5" s="24" t="s">
        <v>19</v>
      </c>
      <c r="K5" s="23"/>
      <c r="L5" s="23"/>
      <c r="M5" s="23"/>
      <c r="N5" s="24" t="s">
        <v>20</v>
      </c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35" customHeight="1">
      <c r="A6" s="4"/>
      <c r="B6" s="5"/>
      <c r="C6" s="1"/>
      <c r="D6" s="1"/>
      <c r="E6" s="1"/>
      <c r="F6" s="24" t="s">
        <v>21</v>
      </c>
      <c r="G6" s="23"/>
      <c r="H6" s="24" t="s">
        <v>22</v>
      </c>
      <c r="I6" s="23"/>
      <c r="J6" s="24" t="s">
        <v>23</v>
      </c>
      <c r="K6" s="23"/>
      <c r="L6" s="23"/>
      <c r="M6" s="23"/>
      <c r="N6" s="24" t="s">
        <v>24</v>
      </c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3.35" customHeight="1">
      <c r="A7" s="4"/>
      <c r="B7" s="5"/>
      <c r="C7" s="1"/>
      <c r="D7" s="1"/>
      <c r="E7" s="1"/>
      <c r="F7" s="25" t="s">
        <v>25</v>
      </c>
      <c r="G7" s="23"/>
      <c r="H7" s="25" t="s">
        <v>26</v>
      </c>
      <c r="I7" s="23"/>
      <c r="J7" s="25" t="s">
        <v>27</v>
      </c>
      <c r="K7" s="23"/>
      <c r="L7" s="23"/>
      <c r="M7" s="23"/>
      <c r="N7" s="25" t="s">
        <v>28</v>
      </c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3.35" customHeight="1">
      <c r="A8" s="6"/>
      <c r="B8" s="7"/>
      <c r="C8" s="7"/>
      <c r="D8" s="7"/>
      <c r="E8" s="7"/>
      <c r="F8" s="26"/>
      <c r="G8" s="26"/>
      <c r="H8" s="26"/>
      <c r="I8" s="26"/>
      <c r="J8" s="26"/>
      <c r="K8" s="26"/>
      <c r="L8" s="26"/>
      <c r="M8" s="26"/>
      <c r="N8" s="26"/>
      <c r="O8" s="8"/>
    </row>
    <row r="9" spans="1:27" ht="13.35" customHeight="1">
      <c r="A9" s="4"/>
      <c r="B9" s="5"/>
      <c r="C9" s="1"/>
      <c r="D9" s="1"/>
      <c r="E9" s="1"/>
      <c r="F9" s="21" t="s">
        <v>29</v>
      </c>
      <c r="G9" s="22"/>
      <c r="H9" s="21" t="s">
        <v>30</v>
      </c>
      <c r="I9" s="23"/>
      <c r="J9" s="21" t="s">
        <v>31</v>
      </c>
      <c r="K9" s="22"/>
      <c r="L9" s="22"/>
      <c r="M9" s="23"/>
      <c r="N9" s="21" t="s">
        <v>32</v>
      </c>
      <c r="O9" s="2"/>
    </row>
    <row r="10" spans="1:27" ht="13.35" customHeight="1">
      <c r="A10" s="4"/>
      <c r="B10" s="1"/>
      <c r="C10" s="1"/>
      <c r="D10" s="1"/>
      <c r="E10" s="1"/>
      <c r="F10" s="24" t="s">
        <v>33</v>
      </c>
      <c r="G10" s="23"/>
      <c r="H10" s="24" t="s">
        <v>34</v>
      </c>
      <c r="I10" s="23"/>
      <c r="J10" s="24" t="s">
        <v>35</v>
      </c>
      <c r="K10" s="23"/>
      <c r="L10" s="23"/>
      <c r="M10" s="23"/>
      <c r="N10" s="24" t="s">
        <v>36</v>
      </c>
      <c r="O10" s="2"/>
      <c r="P10" s="1"/>
    </row>
    <row r="11" spans="1:27" ht="13.35" customHeight="1">
      <c r="A11" s="4"/>
      <c r="B11" s="5"/>
      <c r="C11" s="1"/>
      <c r="D11" s="1"/>
      <c r="E11" s="1"/>
      <c r="F11" s="24" t="s">
        <v>37</v>
      </c>
      <c r="G11" s="23"/>
      <c r="H11" s="24" t="s">
        <v>38</v>
      </c>
      <c r="I11" s="23"/>
      <c r="J11" s="24" t="s">
        <v>39</v>
      </c>
      <c r="K11" s="23"/>
      <c r="L11" s="23"/>
      <c r="M11" s="23"/>
      <c r="N11" s="24" t="s">
        <v>312</v>
      </c>
      <c r="O11" s="2"/>
      <c r="P11" s="1"/>
      <c r="Q11" s="1"/>
      <c r="R11" s="1"/>
      <c r="S11" s="1"/>
      <c r="T11" s="1"/>
      <c r="U11" s="1"/>
    </row>
    <row r="12" spans="1:27" ht="13.35" customHeight="1">
      <c r="A12" s="4"/>
      <c r="B12" s="5"/>
      <c r="C12" s="1"/>
      <c r="D12" s="1"/>
      <c r="E12" s="1"/>
      <c r="F12" s="24" t="s">
        <v>40</v>
      </c>
      <c r="G12" s="23"/>
      <c r="H12" s="24" t="s">
        <v>41</v>
      </c>
      <c r="I12" s="23"/>
      <c r="J12" s="24" t="s">
        <v>42</v>
      </c>
      <c r="K12" s="23"/>
      <c r="L12" s="23"/>
      <c r="M12" s="23"/>
      <c r="N12" s="24" t="s">
        <v>43</v>
      </c>
      <c r="O12" s="2"/>
      <c r="P12" s="1"/>
      <c r="Q12" s="1"/>
      <c r="R12" s="1"/>
      <c r="S12" s="1"/>
      <c r="T12" s="1"/>
      <c r="U12" s="1"/>
    </row>
    <row r="13" spans="1:27" ht="13.35" customHeight="1">
      <c r="A13" s="4"/>
      <c r="B13" s="5"/>
      <c r="C13" s="1"/>
      <c r="D13" s="1"/>
      <c r="E13" s="1"/>
      <c r="F13" s="24" t="s">
        <v>44</v>
      </c>
      <c r="G13" s="23"/>
      <c r="H13" s="24" t="s">
        <v>45</v>
      </c>
      <c r="I13" s="23"/>
      <c r="J13" s="24" t="s">
        <v>46</v>
      </c>
      <c r="K13" s="23"/>
      <c r="L13" s="23"/>
      <c r="M13" s="23"/>
      <c r="N13" s="24" t="s">
        <v>47</v>
      </c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35" customHeight="1">
      <c r="A14" s="9"/>
      <c r="B14" s="10"/>
      <c r="C14" s="11"/>
      <c r="D14" s="11"/>
      <c r="E14" s="11"/>
      <c r="F14" s="25" t="s">
        <v>48</v>
      </c>
      <c r="G14" s="23"/>
      <c r="H14" s="25" t="s">
        <v>49</v>
      </c>
      <c r="I14" s="23"/>
      <c r="J14" s="25" t="s">
        <v>50</v>
      </c>
      <c r="K14" s="23"/>
      <c r="L14" s="23"/>
      <c r="M14" s="23"/>
      <c r="N14" s="25" t="s">
        <v>51</v>
      </c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35" customHeight="1">
      <c r="A15" s="12"/>
      <c r="B15" s="7"/>
      <c r="C15" s="11"/>
      <c r="D15" s="11"/>
      <c r="E15" s="11"/>
      <c r="F15" s="23"/>
      <c r="G15" s="23"/>
      <c r="H15" s="23"/>
      <c r="I15" s="23"/>
      <c r="J15" s="23"/>
      <c r="K15" s="23"/>
      <c r="L15" s="23"/>
      <c r="M15" s="23"/>
      <c r="N15" s="23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3.35" customHeight="1">
      <c r="A16" s="51" t="s">
        <v>52</v>
      </c>
      <c r="B16" s="30"/>
      <c r="C16" s="34"/>
      <c r="D16" s="34"/>
      <c r="E16" s="34"/>
      <c r="F16" s="23"/>
      <c r="G16" s="23"/>
      <c r="H16" s="23"/>
      <c r="I16" s="23"/>
      <c r="J16" s="23"/>
      <c r="K16" s="23"/>
      <c r="L16" s="23"/>
      <c r="M16" s="23"/>
      <c r="N16" s="23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3.35" customHeight="1">
      <c r="A17" s="52"/>
      <c r="B17" s="34"/>
      <c r="C17" s="30"/>
      <c r="D17" s="34"/>
      <c r="E17" s="34"/>
      <c r="F17" s="23"/>
      <c r="G17" s="23"/>
      <c r="H17" s="23"/>
      <c r="I17" s="23"/>
      <c r="J17" s="23"/>
      <c r="K17" s="23"/>
      <c r="L17" s="23"/>
      <c r="M17" s="23"/>
      <c r="N17" s="23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3.35" customHeight="1">
      <c r="A18" s="52" t="s">
        <v>53</v>
      </c>
      <c r="B18" s="34" t="s">
        <v>54</v>
      </c>
      <c r="C18" s="34" t="s">
        <v>55</v>
      </c>
      <c r="D18" s="34" t="s">
        <v>56</v>
      </c>
      <c r="E18" s="34" t="s">
        <v>57</v>
      </c>
      <c r="F18" s="23"/>
      <c r="G18" s="22" t="s">
        <v>58</v>
      </c>
      <c r="H18" s="23"/>
      <c r="I18" s="23"/>
      <c r="J18" s="22" t="s">
        <v>59</v>
      </c>
      <c r="K18" s="23"/>
      <c r="L18" s="23"/>
      <c r="M18" s="23"/>
      <c r="N18" s="23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3.35" customHeight="1">
      <c r="A19" s="52"/>
      <c r="B19" s="34"/>
      <c r="C19" s="34"/>
      <c r="D19" s="34"/>
      <c r="E19" s="34"/>
      <c r="F19" s="23"/>
      <c r="G19" s="22"/>
      <c r="H19" s="23"/>
      <c r="I19" s="23"/>
      <c r="J19" s="22"/>
      <c r="K19" s="23"/>
      <c r="L19" s="23"/>
      <c r="M19" s="23"/>
      <c r="N19" s="23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.35" customHeight="1">
      <c r="A20" s="53" t="s">
        <v>60</v>
      </c>
      <c r="B20" s="29">
        <v>1</v>
      </c>
      <c r="C20" s="29">
        <v>5</v>
      </c>
      <c r="D20" s="29">
        <v>1</v>
      </c>
      <c r="E20" s="29" t="s">
        <v>61</v>
      </c>
      <c r="F20" s="27" t="str">
        <f>F2</f>
        <v>TSV Mesmerode</v>
      </c>
      <c r="G20" s="27" t="s">
        <v>62</v>
      </c>
      <c r="H20" s="27" t="str">
        <f>F3</f>
        <v>SV Moslesfehn 2</v>
      </c>
      <c r="I20" s="23"/>
      <c r="J20" s="23" t="str">
        <f>J2</f>
        <v>TV GH Brettorf 2</v>
      </c>
      <c r="K20" s="23"/>
      <c r="L20" s="23" t="s">
        <v>63</v>
      </c>
      <c r="M20" s="23"/>
      <c r="N20" s="23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.35" customHeight="1">
      <c r="A21" s="53"/>
      <c r="B21" s="29"/>
      <c r="C21" s="29">
        <v>6</v>
      </c>
      <c r="D21" s="29">
        <v>2</v>
      </c>
      <c r="E21" s="29" t="s">
        <v>61</v>
      </c>
      <c r="F21" s="27" t="str">
        <f>F4</f>
        <v>VfL Kellinghusen 2</v>
      </c>
      <c r="G21" s="27" t="s">
        <v>62</v>
      </c>
      <c r="H21" s="27" t="str">
        <f>F5</f>
        <v>Union Waldburg (Ö)</v>
      </c>
      <c r="I21" s="23"/>
      <c r="J21" s="23" t="str">
        <f>J2</f>
        <v>TV GH Brettorf 2</v>
      </c>
      <c r="K21" s="23"/>
      <c r="L21" s="23" t="s">
        <v>63</v>
      </c>
      <c r="M21" s="23"/>
      <c r="N21" s="23"/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.35" customHeight="1">
      <c r="A22" s="53"/>
      <c r="B22" s="29"/>
      <c r="C22" s="29">
        <v>7</v>
      </c>
      <c r="D22" s="29">
        <v>3</v>
      </c>
      <c r="E22" s="29" t="s">
        <v>61</v>
      </c>
      <c r="F22" s="28" t="str">
        <f>F6</f>
        <v>TV Stammheim</v>
      </c>
      <c r="G22" s="28" t="s">
        <v>62</v>
      </c>
      <c r="H22" s="28" t="str">
        <f>F7</f>
        <v>VfK Berlin 1</v>
      </c>
      <c r="I22" s="29"/>
      <c r="J22" s="29" t="str">
        <f>J3</f>
        <v>TuS Spenge</v>
      </c>
      <c r="K22" s="29"/>
      <c r="L22" s="29" t="s">
        <v>63</v>
      </c>
      <c r="M22" s="29"/>
      <c r="N22" s="29"/>
      <c r="O22" s="1"/>
      <c r="P22" s="1"/>
      <c r="Q22" s="1"/>
      <c r="R22" s="1"/>
      <c r="S22" s="1"/>
      <c r="T22" s="1"/>
      <c r="U22" s="1"/>
      <c r="V22" s="1"/>
    </row>
    <row r="23" spans="1:27" ht="13.35" customHeight="1">
      <c r="A23" s="53"/>
      <c r="B23" s="29"/>
      <c r="C23" s="29">
        <v>8</v>
      </c>
      <c r="D23" s="29">
        <v>4</v>
      </c>
      <c r="E23" s="29" t="s">
        <v>64</v>
      </c>
      <c r="F23" s="28" t="str">
        <f>H2</f>
        <v>TuS Dahlbruch 2</v>
      </c>
      <c r="G23" s="28" t="s">
        <v>62</v>
      </c>
      <c r="H23" s="28" t="str">
        <f>H3</f>
        <v>TV Segnitz 2</v>
      </c>
      <c r="I23" s="29"/>
      <c r="J23" s="29" t="str">
        <f>J3</f>
        <v>TuS Spenge</v>
      </c>
      <c r="K23" s="29"/>
      <c r="L23" s="29" t="s">
        <v>63</v>
      </c>
      <c r="M23" s="29"/>
      <c r="N23" s="29"/>
      <c r="O23" s="1"/>
      <c r="P23" s="1"/>
      <c r="Q23" s="1"/>
      <c r="R23" s="1"/>
      <c r="S23" s="1"/>
      <c r="T23" s="1"/>
      <c r="U23" s="1"/>
    </row>
    <row r="24" spans="1:27" ht="13.35" customHeight="1">
      <c r="A24" s="53"/>
      <c r="B24" s="29"/>
      <c r="C24" s="29">
        <v>9</v>
      </c>
      <c r="D24" s="29">
        <v>5</v>
      </c>
      <c r="E24" s="29" t="s">
        <v>64</v>
      </c>
      <c r="F24" s="28" t="str">
        <f>H4</f>
        <v>TSV Burgdorf</v>
      </c>
      <c r="G24" s="28" t="s">
        <v>62</v>
      </c>
      <c r="H24" s="28" t="str">
        <f>H5</f>
        <v>TSV Gnutz</v>
      </c>
      <c r="I24" s="29"/>
      <c r="J24" s="29" t="str">
        <f>J4</f>
        <v>TuS Frammersbach 2</v>
      </c>
      <c r="K24" s="29"/>
      <c r="L24" s="29" t="s">
        <v>63</v>
      </c>
      <c r="M24" s="29"/>
      <c r="N24" s="29"/>
      <c r="O24" s="1"/>
      <c r="P24" s="1"/>
      <c r="Q24" s="1"/>
      <c r="R24" s="1"/>
      <c r="S24" s="1"/>
      <c r="T24" s="1"/>
      <c r="U24" s="1"/>
    </row>
    <row r="25" spans="1:27" ht="13.35" customHeight="1">
      <c r="A25" s="53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1"/>
      <c r="P25" s="1"/>
      <c r="Q25" s="1"/>
      <c r="R25" s="1"/>
      <c r="S25" s="1"/>
      <c r="T25" s="1"/>
      <c r="U25" s="1"/>
    </row>
    <row r="26" spans="1:27" ht="13.35" customHeight="1">
      <c r="A26" s="53" t="s">
        <v>65</v>
      </c>
      <c r="B26" s="29">
        <v>2</v>
      </c>
      <c r="C26" s="29">
        <v>5</v>
      </c>
      <c r="D26" s="29">
        <v>6</v>
      </c>
      <c r="E26" s="29" t="s">
        <v>64</v>
      </c>
      <c r="F26" s="28" t="str">
        <f>H6</f>
        <v>Berliner TS</v>
      </c>
      <c r="G26" s="28" t="s">
        <v>62</v>
      </c>
      <c r="H26" s="28" t="str">
        <f>H7</f>
        <v>Ahlhorner SV</v>
      </c>
      <c r="I26" s="29"/>
      <c r="J26" s="29" t="str">
        <f>F2</f>
        <v>TSV Mesmerode</v>
      </c>
      <c r="K26" s="29"/>
      <c r="L26" s="29" t="s">
        <v>63</v>
      </c>
      <c r="M26" s="29"/>
      <c r="N26" s="29"/>
      <c r="O26" s="1"/>
      <c r="P26" s="1"/>
      <c r="Q26" s="1"/>
      <c r="R26" s="1"/>
      <c r="S26" s="1"/>
      <c r="T26" s="1"/>
      <c r="U26" s="1"/>
    </row>
    <row r="27" spans="1:27" ht="13.35" customHeight="1">
      <c r="A27" s="53"/>
      <c r="B27" s="29"/>
      <c r="C27" s="29">
        <v>6</v>
      </c>
      <c r="D27" s="29">
        <v>7</v>
      </c>
      <c r="E27" s="29" t="s">
        <v>66</v>
      </c>
      <c r="F27" s="28" t="str">
        <f>J2</f>
        <v>TV GH Brettorf 2</v>
      </c>
      <c r="G27" s="28" t="s">
        <v>62</v>
      </c>
      <c r="H27" s="28" t="str">
        <f>J3</f>
        <v>TuS Spenge</v>
      </c>
      <c r="I27" s="29"/>
      <c r="J27" s="29" t="str">
        <f>F3</f>
        <v>SV Moslesfehn 2</v>
      </c>
      <c r="K27" s="29"/>
      <c r="L27" s="29" t="s">
        <v>63</v>
      </c>
      <c r="M27" s="29"/>
      <c r="N27" s="29"/>
      <c r="O27" s="1"/>
      <c r="P27" s="1"/>
      <c r="Q27" s="1"/>
      <c r="R27" s="1"/>
      <c r="S27" s="1"/>
      <c r="T27" s="1"/>
      <c r="U27" s="1"/>
    </row>
    <row r="28" spans="1:27" ht="13.35" customHeight="1">
      <c r="A28" s="53"/>
      <c r="B28" s="29"/>
      <c r="C28" s="29">
        <v>7</v>
      </c>
      <c r="D28" s="29">
        <v>8</v>
      </c>
      <c r="E28" s="29" t="s">
        <v>66</v>
      </c>
      <c r="F28" s="28" t="str">
        <f>J4</f>
        <v>TuS Frammersbach 2</v>
      </c>
      <c r="G28" s="28" t="s">
        <v>62</v>
      </c>
      <c r="H28" s="28" t="str">
        <f>J5</f>
        <v>MTV Diepenau</v>
      </c>
      <c r="I28" s="29"/>
      <c r="J28" s="29" t="str">
        <f>F4</f>
        <v>VfL Kellinghusen 2</v>
      </c>
      <c r="K28" s="29"/>
      <c r="L28" s="29" t="s">
        <v>63</v>
      </c>
      <c r="M28" s="29"/>
      <c r="N28" s="29"/>
      <c r="O28" s="1"/>
      <c r="P28" s="1"/>
      <c r="Q28" s="1"/>
      <c r="R28" s="1"/>
      <c r="S28" s="1"/>
      <c r="T28" s="1"/>
      <c r="U28" s="1"/>
    </row>
    <row r="29" spans="1:27" ht="13.35" customHeight="1">
      <c r="A29" s="53"/>
      <c r="B29" s="29"/>
      <c r="C29" s="29">
        <v>8</v>
      </c>
      <c r="D29" s="29">
        <v>9</v>
      </c>
      <c r="E29" s="29" t="s">
        <v>66</v>
      </c>
      <c r="F29" s="28" t="str">
        <f>J6</f>
        <v>SV Moslesfehn 1</v>
      </c>
      <c r="G29" s="28" t="s">
        <v>62</v>
      </c>
      <c r="H29" s="28" t="str">
        <f>J7</f>
        <v>TV Voerde</v>
      </c>
      <c r="I29" s="29"/>
      <c r="J29" s="29" t="str">
        <f>H2</f>
        <v>TuS Dahlbruch 2</v>
      </c>
      <c r="K29" s="29"/>
      <c r="L29" s="29" t="s">
        <v>63</v>
      </c>
      <c r="M29" s="29"/>
      <c r="N29" s="29"/>
      <c r="O29" s="1"/>
      <c r="P29" s="1"/>
      <c r="Q29" s="1"/>
      <c r="R29" s="1"/>
      <c r="S29" s="1"/>
      <c r="T29" s="1"/>
      <c r="U29" s="1"/>
    </row>
    <row r="30" spans="1:27" ht="13.35" customHeight="1">
      <c r="A30" s="53"/>
      <c r="B30" s="29"/>
      <c r="C30" s="29">
        <v>9</v>
      </c>
      <c r="D30" s="29">
        <v>10</v>
      </c>
      <c r="E30" s="29" t="s">
        <v>67</v>
      </c>
      <c r="F30" s="28" t="str">
        <f>N2</f>
        <v>MTV Wangersen</v>
      </c>
      <c r="G30" s="28" t="s">
        <v>62</v>
      </c>
      <c r="H30" s="28" t="str">
        <f>N3</f>
        <v>TuS Bothfeld</v>
      </c>
      <c r="I30" s="29"/>
      <c r="J30" s="29" t="str">
        <f>H3</f>
        <v>TV Segnitz 2</v>
      </c>
      <c r="K30" s="29"/>
      <c r="L30" s="29" t="s">
        <v>63</v>
      </c>
      <c r="M30" s="29"/>
      <c r="N30" s="29"/>
      <c r="O30" s="1"/>
      <c r="P30" s="1"/>
      <c r="Q30" s="1"/>
      <c r="R30" s="1"/>
      <c r="S30" s="1"/>
      <c r="T30" s="1"/>
      <c r="U30" s="1"/>
    </row>
    <row r="31" spans="1:27" ht="13.35" customHeight="1">
      <c r="A31" s="53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"/>
      <c r="P31" s="1"/>
      <c r="Q31" s="1"/>
      <c r="R31" s="1"/>
      <c r="S31" s="1"/>
      <c r="T31" s="1"/>
      <c r="U31" s="1"/>
    </row>
    <row r="32" spans="1:27" ht="13.35" customHeight="1">
      <c r="A32" s="53" t="s">
        <v>68</v>
      </c>
      <c r="B32" s="29">
        <v>3</v>
      </c>
      <c r="C32" s="29">
        <v>5</v>
      </c>
      <c r="D32" s="29">
        <v>11</v>
      </c>
      <c r="E32" s="29" t="s">
        <v>67</v>
      </c>
      <c r="F32" s="28" t="str">
        <f>N4</f>
        <v>TV Segnitz 1</v>
      </c>
      <c r="G32" s="28" t="s">
        <v>62</v>
      </c>
      <c r="H32" s="28" t="str">
        <f>N5</f>
        <v>SG Stern Kaulsdorf</v>
      </c>
      <c r="I32" s="29"/>
      <c r="J32" s="29" t="str">
        <f>J4</f>
        <v>TuS Frammersbach 2</v>
      </c>
      <c r="K32" s="29"/>
      <c r="L32" s="29" t="s">
        <v>63</v>
      </c>
      <c r="M32" s="29"/>
      <c r="N32" s="29"/>
      <c r="O32" s="1"/>
      <c r="P32" s="1"/>
      <c r="Q32" s="1"/>
      <c r="R32" s="1"/>
      <c r="S32" s="1"/>
      <c r="T32" s="1"/>
      <c r="U32" s="1"/>
    </row>
    <row r="33" spans="1:21" ht="13.35" customHeight="1">
      <c r="A33" s="53"/>
      <c r="B33" s="29"/>
      <c r="C33" s="29">
        <v>6</v>
      </c>
      <c r="D33" s="29">
        <v>12</v>
      </c>
      <c r="E33" s="29" t="s">
        <v>67</v>
      </c>
      <c r="F33" s="28" t="str">
        <f>N6</f>
        <v>SV Armstorf</v>
      </c>
      <c r="G33" s="28" t="s">
        <v>62</v>
      </c>
      <c r="H33" s="28" t="str">
        <f>N7</f>
        <v>TV GH Brettorf 1</v>
      </c>
      <c r="I33" s="29"/>
      <c r="J33" s="29" t="str">
        <f>J4</f>
        <v>TuS Frammersbach 2</v>
      </c>
      <c r="K33" s="29"/>
      <c r="L33" s="29" t="s">
        <v>63</v>
      </c>
      <c r="M33" s="29"/>
      <c r="N33" s="29"/>
      <c r="O33" s="1"/>
      <c r="P33" s="1"/>
      <c r="Q33" s="1"/>
      <c r="R33" s="1"/>
      <c r="S33" s="1"/>
      <c r="T33" s="1"/>
      <c r="U33" s="1"/>
    </row>
    <row r="34" spans="1:21" ht="13.35" customHeight="1">
      <c r="A34" s="53"/>
      <c r="B34" s="29"/>
      <c r="C34" s="29">
        <v>7</v>
      </c>
      <c r="D34" s="29">
        <v>13</v>
      </c>
      <c r="E34" s="29" t="s">
        <v>69</v>
      </c>
      <c r="F34" s="28" t="str">
        <f>F10</f>
        <v>TuS Empelde 2</v>
      </c>
      <c r="G34" s="28" t="s">
        <v>62</v>
      </c>
      <c r="H34" s="28" t="str">
        <f>F11</f>
        <v>SG Potsmeusel</v>
      </c>
      <c r="I34" s="29"/>
      <c r="J34" s="29" t="str">
        <f>F14</f>
        <v>TSV Jona (CH) 1</v>
      </c>
      <c r="K34" s="29"/>
      <c r="L34" s="29" t="s">
        <v>63</v>
      </c>
      <c r="M34" s="29"/>
      <c r="N34" s="29"/>
      <c r="O34" s="1"/>
      <c r="P34" s="1"/>
      <c r="Q34" s="1"/>
      <c r="R34" s="1"/>
      <c r="S34" s="1"/>
      <c r="T34" s="1"/>
      <c r="U34" s="1"/>
    </row>
    <row r="35" spans="1:21" ht="13.35" customHeight="1">
      <c r="A35" s="53"/>
      <c r="B35" s="29"/>
      <c r="C35" s="29">
        <v>8</v>
      </c>
      <c r="D35" s="29">
        <v>14</v>
      </c>
      <c r="E35" s="29" t="s">
        <v>69</v>
      </c>
      <c r="F35" s="28" t="str">
        <f>F12</f>
        <v>TuS Frammersbach 1</v>
      </c>
      <c r="G35" s="28" t="s">
        <v>62</v>
      </c>
      <c r="H35" s="28" t="str">
        <f>F13</f>
        <v>MTV Vorsfelde</v>
      </c>
      <c r="I35" s="29"/>
      <c r="J35" s="29" t="str">
        <f>F14</f>
        <v>TSV Jona (CH) 1</v>
      </c>
      <c r="K35" s="29"/>
      <c r="L35" s="29" t="s">
        <v>63</v>
      </c>
      <c r="M35" s="29"/>
      <c r="N35" s="29"/>
      <c r="O35" s="1"/>
      <c r="P35" s="1"/>
      <c r="Q35" s="1"/>
      <c r="R35" s="1"/>
      <c r="S35" s="1"/>
      <c r="T35" s="1"/>
      <c r="U35" s="1"/>
    </row>
    <row r="36" spans="1:21" ht="13.35" customHeight="1">
      <c r="A36" s="53"/>
      <c r="B36" s="29"/>
      <c r="C36" s="29">
        <v>9</v>
      </c>
      <c r="D36" s="29">
        <v>15</v>
      </c>
      <c r="E36" s="29" t="s">
        <v>70</v>
      </c>
      <c r="F36" s="28" t="str">
        <f>H10</f>
        <v>SV Düdenbüttel</v>
      </c>
      <c r="G36" s="28" t="s">
        <v>62</v>
      </c>
      <c r="H36" s="28" t="str">
        <f>H11</f>
        <v>TuS Empelde 1</v>
      </c>
      <c r="I36" s="29"/>
      <c r="J36" s="29" t="str">
        <f>H14</f>
        <v>TuS Dahlbruch 1</v>
      </c>
      <c r="K36" s="29"/>
      <c r="L36" s="29" t="s">
        <v>63</v>
      </c>
      <c r="M36" s="29"/>
      <c r="N36" s="29"/>
      <c r="O36" s="1"/>
      <c r="P36" s="1"/>
      <c r="Q36" s="1"/>
      <c r="R36" s="1"/>
      <c r="S36" s="1"/>
      <c r="T36" s="1"/>
      <c r="U36" s="1"/>
    </row>
    <row r="37" spans="1:21" ht="13.35" customHeight="1">
      <c r="A37" s="5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1"/>
      <c r="P37" s="1"/>
      <c r="Q37" s="1"/>
      <c r="R37" s="1"/>
      <c r="S37" s="1"/>
      <c r="T37" s="1"/>
      <c r="U37" s="1"/>
    </row>
    <row r="38" spans="1:21" ht="13.35" customHeight="1">
      <c r="A38" s="53" t="s">
        <v>71</v>
      </c>
      <c r="B38" s="29">
        <v>4</v>
      </c>
      <c r="C38" s="29">
        <v>5</v>
      </c>
      <c r="D38" s="29">
        <v>16</v>
      </c>
      <c r="E38" s="29" t="s">
        <v>70</v>
      </c>
      <c r="F38" s="28" t="str">
        <f>H12</f>
        <v>Wardenburger TV</v>
      </c>
      <c r="G38" s="28" t="s">
        <v>62</v>
      </c>
      <c r="H38" s="28" t="str">
        <f>H13</f>
        <v>TV 1880 Käfertal</v>
      </c>
      <c r="I38" s="29"/>
      <c r="J38" s="29" t="str">
        <f>H14</f>
        <v>TuS Dahlbruch 1</v>
      </c>
      <c r="K38" s="29"/>
      <c r="L38" s="29" t="s">
        <v>63</v>
      </c>
      <c r="M38" s="29"/>
      <c r="N38" s="29"/>
      <c r="O38" s="1"/>
      <c r="P38" s="1"/>
      <c r="Q38" s="1"/>
      <c r="R38" s="1"/>
      <c r="S38" s="1"/>
      <c r="T38" s="1"/>
      <c r="U38" s="1"/>
    </row>
    <row r="39" spans="1:21" ht="13.35" customHeight="1">
      <c r="A39" s="53"/>
      <c r="B39" s="29"/>
      <c r="C39" s="29">
        <v>6</v>
      </c>
      <c r="D39" s="29">
        <v>17</v>
      </c>
      <c r="E39" s="29" t="s">
        <v>72</v>
      </c>
      <c r="F39" s="28" t="str">
        <f>J10</f>
        <v>Lemwerder TV</v>
      </c>
      <c r="G39" s="28" t="s">
        <v>62</v>
      </c>
      <c r="H39" s="28" t="str">
        <f>J11</f>
        <v>MTV Hammah</v>
      </c>
      <c r="I39" s="29"/>
      <c r="J39" s="29" t="str">
        <f>J14</f>
        <v>TSV Jona (CH) 2</v>
      </c>
      <c r="K39" s="29"/>
      <c r="L39" s="29" t="s">
        <v>63</v>
      </c>
      <c r="M39" s="29"/>
      <c r="N39" s="29"/>
      <c r="O39" s="1"/>
      <c r="P39" s="1"/>
      <c r="Q39" s="1"/>
      <c r="R39" s="1"/>
      <c r="S39" s="1"/>
      <c r="T39" s="1"/>
      <c r="U39" s="1"/>
    </row>
    <row r="40" spans="1:21" ht="13.35" customHeight="1">
      <c r="A40" s="53"/>
      <c r="B40" s="29"/>
      <c r="C40" s="29">
        <v>7</v>
      </c>
      <c r="D40" s="29">
        <v>18</v>
      </c>
      <c r="E40" s="29" t="s">
        <v>72</v>
      </c>
      <c r="F40" s="28" t="str">
        <f>J12</f>
        <v>SZ Ohrstedt</v>
      </c>
      <c r="G40" s="28" t="s">
        <v>62</v>
      </c>
      <c r="H40" s="28" t="str">
        <f>J13</f>
        <v>VfK Berlin 2</v>
      </c>
      <c r="I40" s="29"/>
      <c r="J40" s="29" t="str">
        <f>J14</f>
        <v>TSV Jona (CH) 2</v>
      </c>
      <c r="K40" s="29"/>
      <c r="L40" s="29" t="s">
        <v>63</v>
      </c>
      <c r="M40" s="29"/>
      <c r="N40" s="29"/>
      <c r="O40" s="1"/>
      <c r="P40" s="1"/>
      <c r="Q40" s="1"/>
      <c r="R40" s="1"/>
      <c r="S40" s="1"/>
      <c r="T40" s="1"/>
      <c r="U40" s="1"/>
    </row>
    <row r="41" spans="1:21" ht="13.35" customHeight="1">
      <c r="A41" s="53"/>
      <c r="B41" s="29"/>
      <c r="C41" s="29">
        <v>8</v>
      </c>
      <c r="D41" s="29">
        <v>19</v>
      </c>
      <c r="E41" s="29" t="s">
        <v>73</v>
      </c>
      <c r="F41" s="28" t="str">
        <f>N10</f>
        <v>TSV Bardowick</v>
      </c>
      <c r="G41" s="28" t="s">
        <v>62</v>
      </c>
      <c r="H41" s="28" t="str">
        <f>N11</f>
        <v>faustballclothing.de</v>
      </c>
      <c r="I41" s="29"/>
      <c r="J41" s="29" t="str">
        <f>N14</f>
        <v>VfL Kellinghusen 1</v>
      </c>
      <c r="K41" s="29"/>
      <c r="L41" s="29" t="s">
        <v>63</v>
      </c>
      <c r="M41" s="29"/>
      <c r="N41" s="29"/>
      <c r="O41" s="1"/>
      <c r="P41" s="1"/>
      <c r="Q41" s="1"/>
      <c r="R41" s="1"/>
      <c r="S41" s="1"/>
      <c r="T41" s="1"/>
      <c r="U41" s="1"/>
    </row>
    <row r="42" spans="1:21" ht="13.35" customHeight="1">
      <c r="A42" s="53"/>
      <c r="B42" s="29"/>
      <c r="C42" s="29">
        <v>9</v>
      </c>
      <c r="D42" s="29">
        <v>20</v>
      </c>
      <c r="E42" s="30" t="s">
        <v>73</v>
      </c>
      <c r="F42" s="28" t="str">
        <f>N12</f>
        <v>TKH</v>
      </c>
      <c r="G42" s="28" t="s">
        <v>62</v>
      </c>
      <c r="H42" s="28" t="str">
        <f>N13</f>
        <v>Leichlinger TV</v>
      </c>
      <c r="I42" s="29"/>
      <c r="J42" s="29" t="str">
        <f>N14</f>
        <v>VfL Kellinghusen 1</v>
      </c>
      <c r="K42" s="29"/>
      <c r="L42" s="29" t="s">
        <v>63</v>
      </c>
      <c r="M42" s="29"/>
      <c r="N42" s="29"/>
      <c r="O42" s="1"/>
      <c r="P42" s="1"/>
      <c r="Q42" s="1"/>
      <c r="R42" s="1"/>
      <c r="S42" s="1"/>
      <c r="T42" s="1"/>
      <c r="U42" s="1"/>
    </row>
    <row r="43" spans="1:21" ht="13.35" customHeight="1">
      <c r="A43" s="53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"/>
      <c r="P43" s="1"/>
      <c r="Q43" s="1"/>
      <c r="R43" s="1"/>
      <c r="S43" s="1"/>
      <c r="T43" s="1"/>
      <c r="U43" s="1"/>
    </row>
    <row r="44" spans="1:21" ht="13.35" customHeight="1">
      <c r="A44" s="53" t="s">
        <v>74</v>
      </c>
      <c r="B44" s="29">
        <v>5</v>
      </c>
      <c r="C44" s="29">
        <v>5</v>
      </c>
      <c r="D44" s="29">
        <v>21</v>
      </c>
      <c r="E44" s="30" t="s">
        <v>61</v>
      </c>
      <c r="F44" s="30" t="str">
        <f>F3</f>
        <v>SV Moslesfehn 2</v>
      </c>
      <c r="G44" s="28" t="s">
        <v>62</v>
      </c>
      <c r="H44" s="30" t="str">
        <f>F4</f>
        <v>VfL Kellinghusen 2</v>
      </c>
      <c r="I44" s="30"/>
      <c r="J44" s="30" t="str">
        <f>J2</f>
        <v>TV GH Brettorf 2</v>
      </c>
      <c r="K44" s="30"/>
      <c r="L44" s="29" t="s">
        <v>63</v>
      </c>
      <c r="M44" s="30"/>
      <c r="N44" s="29"/>
      <c r="O44" s="1"/>
      <c r="P44" s="1"/>
      <c r="Q44" s="1"/>
      <c r="R44" s="1"/>
      <c r="S44" s="1"/>
      <c r="T44" s="1"/>
      <c r="U44" s="1"/>
    </row>
    <row r="45" spans="1:21" ht="13.35" customHeight="1">
      <c r="A45" s="53"/>
      <c r="B45" s="29"/>
      <c r="C45" s="29">
        <v>6</v>
      </c>
      <c r="D45" s="29">
        <v>22</v>
      </c>
      <c r="E45" s="29" t="s">
        <v>61</v>
      </c>
      <c r="F45" s="30" t="str">
        <f>F2</f>
        <v>TSV Mesmerode</v>
      </c>
      <c r="G45" s="28" t="s">
        <v>62</v>
      </c>
      <c r="H45" s="30" t="str">
        <f>F7</f>
        <v>VfK Berlin 1</v>
      </c>
      <c r="I45" s="31"/>
      <c r="J45" s="30" t="str">
        <f>J3</f>
        <v>TuS Spenge</v>
      </c>
      <c r="K45" s="29"/>
      <c r="L45" s="29" t="s">
        <v>63</v>
      </c>
      <c r="M45" s="29"/>
      <c r="N45" s="29"/>
      <c r="O45" s="1"/>
      <c r="P45" s="1"/>
      <c r="Q45" s="1"/>
      <c r="R45" s="1"/>
      <c r="S45" s="1"/>
      <c r="T45" s="1"/>
      <c r="U45" s="1"/>
    </row>
    <row r="46" spans="1:21" ht="13.35" customHeight="1">
      <c r="A46" s="53"/>
      <c r="B46" s="29"/>
      <c r="C46" s="29">
        <v>7</v>
      </c>
      <c r="D46" s="29">
        <v>23</v>
      </c>
      <c r="E46" s="29" t="s">
        <v>61</v>
      </c>
      <c r="F46" s="30" t="str">
        <f>F5</f>
        <v>Union Waldburg (Ö)</v>
      </c>
      <c r="G46" s="28" t="s">
        <v>62</v>
      </c>
      <c r="H46" s="30" t="str">
        <f>F6</f>
        <v>TV Stammheim</v>
      </c>
      <c r="I46" s="31"/>
      <c r="J46" s="30" t="str">
        <f>N2</f>
        <v>MTV Wangersen</v>
      </c>
      <c r="K46" s="29"/>
      <c r="L46" s="29" t="s">
        <v>63</v>
      </c>
      <c r="M46" s="29"/>
      <c r="N46" s="29"/>
      <c r="O46" s="1"/>
      <c r="P46" s="1"/>
      <c r="Q46" s="1"/>
      <c r="R46" s="1"/>
      <c r="S46" s="1"/>
      <c r="T46" s="1"/>
      <c r="U46" s="1"/>
    </row>
    <row r="47" spans="1:21" ht="13.35" customHeight="1">
      <c r="A47" s="53"/>
      <c r="B47" s="29"/>
      <c r="C47" s="29">
        <v>8</v>
      </c>
      <c r="D47" s="29">
        <v>24</v>
      </c>
      <c r="E47" s="29" t="s">
        <v>64</v>
      </c>
      <c r="F47" s="30" t="str">
        <f>H3</f>
        <v>TV Segnitz 2</v>
      </c>
      <c r="G47" s="28" t="s">
        <v>62</v>
      </c>
      <c r="H47" s="30" t="str">
        <f>H4</f>
        <v>TSV Burgdorf</v>
      </c>
      <c r="I47" s="31"/>
      <c r="J47" s="30" t="str">
        <f>N3</f>
        <v>TuS Bothfeld</v>
      </c>
      <c r="K47" s="29"/>
      <c r="L47" s="29" t="s">
        <v>63</v>
      </c>
      <c r="M47" s="29"/>
      <c r="N47" s="29"/>
      <c r="O47" s="1"/>
      <c r="P47" s="1"/>
      <c r="Q47" s="1"/>
      <c r="R47" s="1"/>
      <c r="S47" s="1"/>
      <c r="T47" s="1"/>
      <c r="U47" s="1"/>
    </row>
    <row r="48" spans="1:21" ht="13.35" customHeight="1">
      <c r="A48" s="53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1"/>
      <c r="P48" s="1"/>
      <c r="Q48" s="1"/>
      <c r="R48" s="1"/>
      <c r="S48" s="1"/>
      <c r="T48" s="1"/>
      <c r="U48" s="1"/>
    </row>
    <row r="49" spans="1:21" ht="13.35" customHeight="1">
      <c r="A49" s="53" t="s">
        <v>75</v>
      </c>
      <c r="B49" s="29">
        <v>6</v>
      </c>
      <c r="C49" s="29">
        <v>5</v>
      </c>
      <c r="D49" s="29">
        <v>25</v>
      </c>
      <c r="E49" s="29" t="s">
        <v>64</v>
      </c>
      <c r="F49" s="30" t="str">
        <f>H2</f>
        <v>TuS Dahlbruch 2</v>
      </c>
      <c r="G49" s="28" t="s">
        <v>62</v>
      </c>
      <c r="H49" s="30" t="str">
        <f>H7</f>
        <v>Ahlhorner SV</v>
      </c>
      <c r="I49" s="31"/>
      <c r="J49" s="30" t="str">
        <f>J5</f>
        <v>MTV Diepenau</v>
      </c>
      <c r="K49" s="29"/>
      <c r="L49" s="29" t="s">
        <v>63</v>
      </c>
      <c r="M49" s="29"/>
      <c r="N49" s="29"/>
      <c r="O49" s="1"/>
      <c r="P49" s="1"/>
      <c r="Q49" s="1"/>
      <c r="R49" s="1"/>
      <c r="S49" s="1"/>
      <c r="T49" s="1"/>
      <c r="U49" s="1"/>
    </row>
    <row r="50" spans="1:21" ht="13.35" customHeight="1">
      <c r="A50" s="53"/>
      <c r="B50" s="29"/>
      <c r="C50" s="29">
        <v>6</v>
      </c>
      <c r="D50" s="29">
        <v>26</v>
      </c>
      <c r="E50" s="29" t="s">
        <v>64</v>
      </c>
      <c r="F50" s="30" t="str">
        <f>H5</f>
        <v>TSV Gnutz</v>
      </c>
      <c r="G50" s="28" t="s">
        <v>62</v>
      </c>
      <c r="H50" s="30" t="str">
        <f>H6</f>
        <v>Berliner TS</v>
      </c>
      <c r="I50" s="31"/>
      <c r="J50" s="30" t="str">
        <f>J6</f>
        <v>SV Moslesfehn 1</v>
      </c>
      <c r="K50" s="29"/>
      <c r="L50" s="29" t="s">
        <v>63</v>
      </c>
      <c r="M50" s="29"/>
      <c r="N50" s="29"/>
      <c r="O50" s="1"/>
      <c r="P50" s="1"/>
      <c r="Q50" s="1"/>
      <c r="R50" s="1"/>
      <c r="S50" s="1"/>
      <c r="T50" s="1"/>
      <c r="U50" s="1"/>
    </row>
    <row r="51" spans="1:21" ht="13.35" customHeight="1">
      <c r="A51" s="53"/>
      <c r="B51" s="29"/>
      <c r="C51" s="29">
        <v>7</v>
      </c>
      <c r="D51" s="29">
        <v>27</v>
      </c>
      <c r="E51" s="29" t="s">
        <v>66</v>
      </c>
      <c r="F51" s="30" t="str">
        <f>J3</f>
        <v>TuS Spenge</v>
      </c>
      <c r="G51" s="28" t="s">
        <v>62</v>
      </c>
      <c r="H51" s="30" t="str">
        <f>J4</f>
        <v>TuS Frammersbach 2</v>
      </c>
      <c r="I51" s="31"/>
      <c r="J51" s="30" t="str">
        <f>F2</f>
        <v>TSV Mesmerode</v>
      </c>
      <c r="K51" s="29"/>
      <c r="L51" s="29" t="s">
        <v>63</v>
      </c>
      <c r="M51" s="29"/>
      <c r="N51" s="29"/>
      <c r="O51" s="1"/>
      <c r="P51" s="1"/>
      <c r="Q51" s="1"/>
      <c r="R51" s="1"/>
      <c r="S51" s="1"/>
      <c r="T51" s="1"/>
      <c r="U51" s="1"/>
    </row>
    <row r="52" spans="1:21" ht="13.35" customHeight="1">
      <c r="A52" s="53"/>
      <c r="B52" s="29"/>
      <c r="C52" s="29">
        <v>8</v>
      </c>
      <c r="D52" s="29">
        <v>28</v>
      </c>
      <c r="E52" s="29" t="s">
        <v>66</v>
      </c>
      <c r="F52" s="30" t="str">
        <f>J2</f>
        <v>TV GH Brettorf 2</v>
      </c>
      <c r="G52" s="28" t="s">
        <v>62</v>
      </c>
      <c r="H52" s="30" t="str">
        <f>J7</f>
        <v>TV Voerde</v>
      </c>
      <c r="I52" s="31"/>
      <c r="J52" s="30" t="str">
        <f>F2</f>
        <v>TSV Mesmerode</v>
      </c>
      <c r="K52" s="29"/>
      <c r="L52" s="29" t="s">
        <v>63</v>
      </c>
      <c r="M52" s="29"/>
      <c r="N52" s="29"/>
      <c r="O52" s="1"/>
      <c r="P52" s="1"/>
      <c r="Q52" s="1"/>
      <c r="R52" s="1"/>
      <c r="S52" s="1"/>
      <c r="T52" s="1"/>
      <c r="U52" s="1"/>
    </row>
    <row r="53" spans="1:21" ht="13.35" customHeight="1">
      <c r="A53" s="53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1"/>
      <c r="P53" s="1"/>
      <c r="Q53" s="1"/>
      <c r="R53" s="1"/>
      <c r="S53" s="1"/>
      <c r="T53" s="1"/>
      <c r="U53" s="1"/>
    </row>
    <row r="54" spans="1:21" ht="13.35" customHeight="1">
      <c r="A54" s="53" t="s">
        <v>76</v>
      </c>
      <c r="B54" s="29">
        <v>7</v>
      </c>
      <c r="C54" s="29">
        <v>5</v>
      </c>
      <c r="D54" s="29">
        <v>29</v>
      </c>
      <c r="E54" s="29" t="s">
        <v>66</v>
      </c>
      <c r="F54" s="30" t="str">
        <f>J5</f>
        <v>MTV Diepenau</v>
      </c>
      <c r="G54" s="28" t="s">
        <v>62</v>
      </c>
      <c r="H54" s="30" t="str">
        <f>J6</f>
        <v>SV Moslesfehn 1</v>
      </c>
      <c r="I54" s="31"/>
      <c r="J54" s="30" t="str">
        <f>H2</f>
        <v>TuS Dahlbruch 2</v>
      </c>
      <c r="K54" s="29"/>
      <c r="L54" s="29" t="s">
        <v>63</v>
      </c>
      <c r="M54" s="29"/>
      <c r="N54" s="29"/>
      <c r="O54" s="1"/>
      <c r="P54" s="1"/>
      <c r="Q54" s="1"/>
      <c r="R54" s="1"/>
      <c r="S54" s="1"/>
      <c r="T54" s="1"/>
      <c r="U54" s="1"/>
    </row>
    <row r="55" spans="1:21" ht="13.35" customHeight="1">
      <c r="A55" s="53"/>
      <c r="B55" s="29"/>
      <c r="C55" s="29">
        <v>6</v>
      </c>
      <c r="D55" s="29">
        <v>30</v>
      </c>
      <c r="E55" s="29" t="s">
        <v>67</v>
      </c>
      <c r="F55" s="30" t="str">
        <f>N3</f>
        <v>TuS Bothfeld</v>
      </c>
      <c r="G55" s="28" t="s">
        <v>62</v>
      </c>
      <c r="H55" s="30" t="str">
        <f>N4</f>
        <v>TV Segnitz 1</v>
      </c>
      <c r="I55" s="31"/>
      <c r="J55" s="30" t="str">
        <f>H2</f>
        <v>TuS Dahlbruch 2</v>
      </c>
      <c r="K55" s="29"/>
      <c r="L55" s="29" t="s">
        <v>63</v>
      </c>
      <c r="M55" s="29"/>
      <c r="N55" s="29"/>
      <c r="O55" s="1"/>
      <c r="P55" s="1"/>
      <c r="Q55" s="1"/>
      <c r="R55" s="1"/>
      <c r="S55" s="1"/>
      <c r="T55" s="1"/>
      <c r="U55" s="1"/>
    </row>
    <row r="56" spans="1:21" ht="13.35" customHeight="1">
      <c r="A56" s="53"/>
      <c r="B56" s="29"/>
      <c r="C56" s="29">
        <v>7</v>
      </c>
      <c r="D56" s="29">
        <v>31</v>
      </c>
      <c r="E56" s="29" t="s">
        <v>67</v>
      </c>
      <c r="F56" s="30" t="str">
        <f>N2</f>
        <v>MTV Wangersen</v>
      </c>
      <c r="G56" s="28" t="s">
        <v>62</v>
      </c>
      <c r="H56" s="30" t="str">
        <f>N7</f>
        <v>TV GH Brettorf 1</v>
      </c>
      <c r="I56" s="31"/>
      <c r="J56" s="30" t="str">
        <f>H3</f>
        <v>TV Segnitz 2</v>
      </c>
      <c r="K56" s="29"/>
      <c r="L56" s="29" t="s">
        <v>63</v>
      </c>
      <c r="M56" s="29"/>
      <c r="N56" s="29"/>
      <c r="O56" s="1"/>
      <c r="P56" s="1"/>
      <c r="Q56" s="1"/>
      <c r="R56" s="1"/>
      <c r="S56" s="1"/>
      <c r="T56" s="1"/>
      <c r="U56" s="1"/>
    </row>
    <row r="57" spans="1:21" ht="13.35" customHeight="1">
      <c r="A57" s="53"/>
      <c r="B57" s="29"/>
      <c r="C57" s="29">
        <v>8</v>
      </c>
      <c r="D57" s="29">
        <v>32</v>
      </c>
      <c r="E57" s="29" t="s">
        <v>67</v>
      </c>
      <c r="F57" s="30" t="str">
        <f>N5</f>
        <v>SG Stern Kaulsdorf</v>
      </c>
      <c r="G57" s="28" t="s">
        <v>62</v>
      </c>
      <c r="H57" s="30" t="str">
        <f>N6</f>
        <v>SV Armstorf</v>
      </c>
      <c r="I57" s="31"/>
      <c r="J57" s="30" t="str">
        <f>H3</f>
        <v>TV Segnitz 2</v>
      </c>
      <c r="K57" s="29"/>
      <c r="L57" s="29" t="s">
        <v>63</v>
      </c>
      <c r="M57" s="29"/>
      <c r="N57" s="29"/>
      <c r="O57" s="1"/>
      <c r="P57" s="1"/>
      <c r="Q57" s="1"/>
      <c r="R57" s="1"/>
      <c r="S57" s="1"/>
      <c r="T57" s="1"/>
      <c r="U57" s="1"/>
    </row>
    <row r="58" spans="1:21" ht="13.35" customHeight="1">
      <c r="A58" s="53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1"/>
      <c r="P58" s="1"/>
      <c r="Q58" s="1"/>
      <c r="R58" s="1"/>
      <c r="S58" s="1"/>
      <c r="T58" s="1"/>
      <c r="U58" s="1"/>
    </row>
    <row r="59" spans="1:21" ht="13.35" customHeight="1">
      <c r="A59" s="53" t="s">
        <v>77</v>
      </c>
      <c r="B59" s="29">
        <v>8</v>
      </c>
      <c r="C59" s="29">
        <v>5</v>
      </c>
      <c r="D59" s="29">
        <v>33</v>
      </c>
      <c r="E59" s="29" t="s">
        <v>69</v>
      </c>
      <c r="F59" s="28" t="str">
        <f>F14</f>
        <v>TSV Jona (CH) 1</v>
      </c>
      <c r="G59" s="28" t="s">
        <v>62</v>
      </c>
      <c r="H59" s="28" t="str">
        <f>F10</f>
        <v>TuS Empelde 2</v>
      </c>
      <c r="I59" s="29"/>
      <c r="J59" s="29" t="str">
        <f>F13</f>
        <v>MTV Vorsfelde</v>
      </c>
      <c r="K59" s="29"/>
      <c r="L59" s="29" t="s">
        <v>63</v>
      </c>
      <c r="M59" s="29"/>
      <c r="N59" s="29"/>
      <c r="O59" s="1"/>
      <c r="P59" s="1"/>
      <c r="Q59" s="1"/>
      <c r="R59" s="1"/>
      <c r="S59" s="1"/>
      <c r="T59" s="1"/>
      <c r="U59" s="1"/>
    </row>
    <row r="60" spans="1:21" ht="13.35" customHeight="1">
      <c r="A60" s="53"/>
      <c r="B60" s="29"/>
      <c r="C60" s="29">
        <v>6</v>
      </c>
      <c r="D60" s="29">
        <v>34</v>
      </c>
      <c r="E60" s="29" t="s">
        <v>69</v>
      </c>
      <c r="F60" s="28" t="str">
        <f>F11</f>
        <v>SG Potsmeusel</v>
      </c>
      <c r="G60" s="28" t="s">
        <v>62</v>
      </c>
      <c r="H60" s="28" t="str">
        <f>F12</f>
        <v>TuS Frammersbach 1</v>
      </c>
      <c r="I60" s="29"/>
      <c r="J60" s="29" t="str">
        <f>F13</f>
        <v>MTV Vorsfelde</v>
      </c>
      <c r="K60" s="29"/>
      <c r="L60" s="29" t="s">
        <v>63</v>
      </c>
      <c r="M60" s="29"/>
      <c r="N60" s="29"/>
      <c r="O60" s="1"/>
      <c r="P60" s="1"/>
      <c r="Q60" s="1"/>
      <c r="R60" s="1"/>
      <c r="S60" s="1"/>
      <c r="T60" s="1"/>
      <c r="U60" s="1"/>
    </row>
    <row r="61" spans="1:21" ht="13.35" customHeight="1">
      <c r="A61" s="53"/>
      <c r="B61" s="29"/>
      <c r="C61" s="29">
        <v>7</v>
      </c>
      <c r="D61" s="29">
        <v>35</v>
      </c>
      <c r="E61" s="29" t="s">
        <v>70</v>
      </c>
      <c r="F61" s="28" t="str">
        <f>H14</f>
        <v>TuS Dahlbruch 1</v>
      </c>
      <c r="G61" s="28" t="s">
        <v>62</v>
      </c>
      <c r="H61" s="28" t="str">
        <f>H10</f>
        <v>SV Düdenbüttel</v>
      </c>
      <c r="I61" s="29"/>
      <c r="J61" s="29" t="str">
        <f>H13</f>
        <v>TV 1880 Käfertal</v>
      </c>
      <c r="K61" s="29"/>
      <c r="L61" s="29" t="s">
        <v>63</v>
      </c>
      <c r="M61" s="29"/>
      <c r="N61" s="29"/>
      <c r="O61" s="1"/>
      <c r="P61" s="1"/>
      <c r="Q61" s="1"/>
      <c r="R61" s="1"/>
      <c r="S61" s="1"/>
      <c r="T61" s="1"/>
      <c r="U61" s="1"/>
    </row>
    <row r="62" spans="1:21" ht="13.35" customHeight="1">
      <c r="A62" s="53"/>
      <c r="B62" s="29"/>
      <c r="C62" s="29">
        <v>8</v>
      </c>
      <c r="D62" s="29">
        <v>36</v>
      </c>
      <c r="E62" s="29" t="s">
        <v>70</v>
      </c>
      <c r="F62" s="28" t="str">
        <f>H11</f>
        <v>TuS Empelde 1</v>
      </c>
      <c r="G62" s="28" t="s">
        <v>62</v>
      </c>
      <c r="H62" s="28" t="str">
        <f>H12</f>
        <v>Wardenburger TV</v>
      </c>
      <c r="I62" s="29"/>
      <c r="J62" s="29" t="str">
        <f>H13</f>
        <v>TV 1880 Käfertal</v>
      </c>
      <c r="K62" s="29"/>
      <c r="L62" s="29" t="s">
        <v>63</v>
      </c>
      <c r="M62" s="29"/>
      <c r="N62" s="29"/>
      <c r="O62" s="1"/>
      <c r="P62" s="1"/>
      <c r="Q62" s="1"/>
      <c r="R62" s="1"/>
      <c r="S62" s="1"/>
      <c r="T62" s="1"/>
      <c r="U62" s="1"/>
    </row>
    <row r="63" spans="1:21" ht="13.35" customHeight="1">
      <c r="A63" s="53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1"/>
      <c r="P63" s="1"/>
      <c r="Q63" s="1"/>
      <c r="R63" s="1"/>
      <c r="S63" s="1"/>
      <c r="T63" s="1"/>
      <c r="U63" s="1"/>
    </row>
    <row r="64" spans="1:21" ht="13.35" customHeight="1">
      <c r="A64" s="53" t="s">
        <v>78</v>
      </c>
      <c r="B64" s="29">
        <v>9</v>
      </c>
      <c r="C64" s="29">
        <v>5</v>
      </c>
      <c r="D64" s="29">
        <v>37</v>
      </c>
      <c r="E64" s="29" t="s">
        <v>72</v>
      </c>
      <c r="F64" s="28" t="str">
        <f>J14</f>
        <v>TSV Jona (CH) 2</v>
      </c>
      <c r="G64" s="28" t="s">
        <v>62</v>
      </c>
      <c r="H64" s="28" t="str">
        <f>J10</f>
        <v>Lemwerder TV</v>
      </c>
      <c r="I64" s="29"/>
      <c r="J64" s="29" t="str">
        <f>J13</f>
        <v>VfK Berlin 2</v>
      </c>
      <c r="K64" s="29"/>
      <c r="L64" s="29" t="s">
        <v>63</v>
      </c>
      <c r="M64" s="29"/>
      <c r="N64" s="29"/>
      <c r="O64" s="1"/>
      <c r="P64" s="1"/>
      <c r="Q64" s="1"/>
      <c r="R64" s="1"/>
      <c r="S64" s="1"/>
      <c r="T64" s="1"/>
      <c r="U64" s="1"/>
    </row>
    <row r="65" spans="1:21" ht="13.35" customHeight="1">
      <c r="A65" s="53"/>
      <c r="B65" s="29"/>
      <c r="C65" s="29">
        <v>6</v>
      </c>
      <c r="D65" s="29">
        <v>38</v>
      </c>
      <c r="E65" s="29" t="s">
        <v>72</v>
      </c>
      <c r="F65" s="28" t="str">
        <f>J11</f>
        <v>MTV Hammah</v>
      </c>
      <c r="G65" s="28" t="s">
        <v>62</v>
      </c>
      <c r="H65" s="28" t="str">
        <f>J12</f>
        <v>SZ Ohrstedt</v>
      </c>
      <c r="I65" s="29"/>
      <c r="J65" s="29" t="str">
        <f>J13</f>
        <v>VfK Berlin 2</v>
      </c>
      <c r="K65" s="29"/>
      <c r="L65" s="29" t="s">
        <v>63</v>
      </c>
      <c r="M65" s="29"/>
      <c r="N65" s="29"/>
      <c r="O65" s="1"/>
      <c r="P65" s="1"/>
      <c r="Q65" s="1"/>
      <c r="R65" s="1"/>
      <c r="S65" s="1"/>
      <c r="T65" s="1"/>
      <c r="U65" s="1"/>
    </row>
    <row r="66" spans="1:21" ht="13.35" customHeight="1">
      <c r="A66" s="53"/>
      <c r="B66" s="29"/>
      <c r="C66" s="29">
        <v>7</v>
      </c>
      <c r="D66" s="29">
        <v>39</v>
      </c>
      <c r="E66" s="29" t="s">
        <v>73</v>
      </c>
      <c r="F66" s="28" t="str">
        <f>N14</f>
        <v>VfL Kellinghusen 1</v>
      </c>
      <c r="G66" s="28" t="s">
        <v>62</v>
      </c>
      <c r="H66" s="28" t="str">
        <f>N10</f>
        <v>TSV Bardowick</v>
      </c>
      <c r="I66" s="29"/>
      <c r="J66" s="29" t="str">
        <f>N13</f>
        <v>Leichlinger TV</v>
      </c>
      <c r="K66" s="29"/>
      <c r="L66" s="29" t="s">
        <v>63</v>
      </c>
      <c r="M66" s="29"/>
      <c r="N66" s="29"/>
      <c r="O66" s="1"/>
      <c r="P66" s="1"/>
      <c r="Q66" s="1"/>
      <c r="R66" s="1"/>
      <c r="S66" s="1"/>
      <c r="T66" s="1"/>
      <c r="U66" s="1"/>
    </row>
    <row r="67" spans="1:21" ht="13.35" customHeight="1">
      <c r="A67" s="53"/>
      <c r="B67" s="29"/>
      <c r="C67" s="29">
        <v>8</v>
      </c>
      <c r="D67" s="29">
        <v>40</v>
      </c>
      <c r="E67" s="29" t="s">
        <v>73</v>
      </c>
      <c r="F67" s="28" t="str">
        <f>N11</f>
        <v>faustballclothing.de</v>
      </c>
      <c r="G67" s="28" t="s">
        <v>62</v>
      </c>
      <c r="H67" s="28" t="str">
        <f>N12</f>
        <v>TKH</v>
      </c>
      <c r="I67" s="29"/>
      <c r="J67" s="29" t="str">
        <f>N13</f>
        <v>Leichlinger TV</v>
      </c>
      <c r="K67" s="29"/>
      <c r="L67" s="29" t="s">
        <v>63</v>
      </c>
      <c r="M67" s="29"/>
      <c r="N67" s="29"/>
      <c r="O67" s="1"/>
      <c r="P67" s="1"/>
      <c r="Q67" s="1"/>
      <c r="R67" s="1"/>
      <c r="S67" s="1"/>
      <c r="T67" s="1"/>
      <c r="U67" s="1"/>
    </row>
    <row r="68" spans="1:21" ht="13.35" customHeight="1">
      <c r="A68" s="53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1"/>
      <c r="P68" s="1"/>
      <c r="Q68" s="1"/>
      <c r="R68" s="1"/>
      <c r="S68" s="1"/>
      <c r="T68" s="1"/>
      <c r="U68" s="1"/>
    </row>
    <row r="69" spans="1:21" ht="13.35" customHeight="1">
      <c r="A69" s="53" t="s">
        <v>79</v>
      </c>
      <c r="B69" s="29">
        <v>10</v>
      </c>
      <c r="C69" s="29">
        <v>5</v>
      </c>
      <c r="D69" s="29">
        <v>41</v>
      </c>
      <c r="E69" s="29" t="s">
        <v>61</v>
      </c>
      <c r="F69" s="28" t="str">
        <f>F2</f>
        <v>TSV Mesmerode</v>
      </c>
      <c r="G69" s="28" t="s">
        <v>62</v>
      </c>
      <c r="H69" s="28" t="str">
        <f>F4</f>
        <v>VfL Kellinghusen 2</v>
      </c>
      <c r="I69" s="29"/>
      <c r="J69" s="29" t="str">
        <f>N2</f>
        <v>MTV Wangersen</v>
      </c>
      <c r="K69" s="29"/>
      <c r="L69" s="29" t="s">
        <v>63</v>
      </c>
      <c r="M69" s="29"/>
      <c r="N69" s="29"/>
      <c r="O69" s="1"/>
      <c r="P69" s="1"/>
      <c r="Q69" s="1"/>
      <c r="R69" s="1"/>
      <c r="S69" s="1"/>
      <c r="T69" s="1"/>
      <c r="U69" s="1"/>
    </row>
    <row r="70" spans="1:21" ht="13.35" customHeight="1">
      <c r="A70" s="53"/>
      <c r="B70" s="29"/>
      <c r="C70" s="29">
        <v>6</v>
      </c>
      <c r="D70" s="29">
        <v>42</v>
      </c>
      <c r="E70" s="29" t="s">
        <v>61</v>
      </c>
      <c r="F70" s="28" t="str">
        <f>F3</f>
        <v>SV Moslesfehn 2</v>
      </c>
      <c r="G70" s="28" t="s">
        <v>62</v>
      </c>
      <c r="H70" s="28" t="str">
        <f>F6</f>
        <v>TV Stammheim</v>
      </c>
      <c r="I70" s="29"/>
      <c r="J70" s="29" t="str">
        <f>N2</f>
        <v>MTV Wangersen</v>
      </c>
      <c r="K70" s="29"/>
      <c r="L70" s="29" t="s">
        <v>63</v>
      </c>
      <c r="M70" s="29"/>
      <c r="N70" s="29"/>
      <c r="O70" s="1"/>
      <c r="P70" s="1"/>
      <c r="Q70" s="1"/>
      <c r="R70" s="1"/>
      <c r="S70" s="1"/>
      <c r="T70" s="1"/>
      <c r="U70" s="1"/>
    </row>
    <row r="71" spans="1:21" ht="13.35" customHeight="1">
      <c r="A71" s="53"/>
      <c r="B71" s="29"/>
      <c r="C71" s="29">
        <v>7</v>
      </c>
      <c r="D71" s="29">
        <v>43</v>
      </c>
      <c r="E71" s="29" t="s">
        <v>61</v>
      </c>
      <c r="F71" s="28" t="str">
        <f>F5</f>
        <v>Union Waldburg (Ö)</v>
      </c>
      <c r="G71" s="28" t="s">
        <v>62</v>
      </c>
      <c r="H71" s="28" t="str">
        <f>F7</f>
        <v>VfK Berlin 1</v>
      </c>
      <c r="I71" s="29"/>
      <c r="J71" s="29" t="str">
        <f>N3</f>
        <v>TuS Bothfeld</v>
      </c>
      <c r="K71" s="29"/>
      <c r="L71" s="29" t="s">
        <v>63</v>
      </c>
      <c r="M71" s="29"/>
      <c r="N71" s="29"/>
      <c r="O71" s="1"/>
      <c r="P71" s="1"/>
      <c r="Q71" s="1"/>
      <c r="R71" s="1"/>
      <c r="S71" s="1"/>
      <c r="T71" s="1"/>
      <c r="U71" s="1"/>
    </row>
    <row r="72" spans="1:21" ht="13.35" customHeight="1">
      <c r="A72" s="53"/>
      <c r="B72" s="29"/>
      <c r="C72" s="29">
        <v>8</v>
      </c>
      <c r="D72" s="30">
        <v>44</v>
      </c>
      <c r="E72" s="30" t="s">
        <v>64</v>
      </c>
      <c r="F72" s="30" t="str">
        <f>H2</f>
        <v>TuS Dahlbruch 2</v>
      </c>
      <c r="G72" s="28" t="s">
        <v>62</v>
      </c>
      <c r="H72" s="30" t="str">
        <f>H4</f>
        <v>TSV Burgdorf</v>
      </c>
      <c r="I72" s="30"/>
      <c r="J72" s="30" t="str">
        <f>N3</f>
        <v>TuS Bothfeld</v>
      </c>
      <c r="K72" s="30"/>
      <c r="L72" s="29" t="s">
        <v>63</v>
      </c>
      <c r="M72" s="30"/>
      <c r="N72" s="29"/>
      <c r="O72" s="1"/>
      <c r="P72" s="1"/>
      <c r="Q72" s="1"/>
      <c r="R72" s="1"/>
      <c r="S72" s="1"/>
      <c r="T72" s="1"/>
      <c r="U72" s="1"/>
    </row>
    <row r="73" spans="1:21" ht="13.35" customHeight="1">
      <c r="A73" s="53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1"/>
      <c r="P73" s="1"/>
      <c r="Q73" s="1"/>
      <c r="R73" s="1"/>
      <c r="S73" s="1"/>
      <c r="T73" s="1"/>
      <c r="U73" s="1"/>
    </row>
    <row r="74" spans="1:21" ht="13.35" customHeight="1">
      <c r="A74" s="53" t="s">
        <v>80</v>
      </c>
      <c r="B74" s="29">
        <v>11</v>
      </c>
      <c r="C74" s="29">
        <v>5</v>
      </c>
      <c r="D74" s="29">
        <v>45</v>
      </c>
      <c r="E74" s="29" t="s">
        <v>64</v>
      </c>
      <c r="F74" s="30" t="str">
        <f>H3</f>
        <v>TV Segnitz 2</v>
      </c>
      <c r="G74" s="28" t="s">
        <v>62</v>
      </c>
      <c r="H74" s="30" t="str">
        <f>H6</f>
        <v>Berliner TS</v>
      </c>
      <c r="I74" s="31"/>
      <c r="J74" s="30" t="str">
        <f>N5</f>
        <v>SG Stern Kaulsdorf</v>
      </c>
      <c r="K74" s="29"/>
      <c r="L74" s="29" t="s">
        <v>63</v>
      </c>
      <c r="M74" s="29"/>
      <c r="N74" s="29"/>
      <c r="O74" s="1"/>
      <c r="P74" s="1"/>
      <c r="Q74" s="1"/>
      <c r="R74" s="1"/>
      <c r="S74" s="1"/>
      <c r="T74" s="1"/>
      <c r="U74" s="1"/>
    </row>
    <row r="75" spans="1:21" ht="13.35" customHeight="1">
      <c r="A75" s="53"/>
      <c r="B75" s="29"/>
      <c r="C75" s="29">
        <v>6</v>
      </c>
      <c r="D75" s="29">
        <v>46</v>
      </c>
      <c r="E75" s="29" t="s">
        <v>64</v>
      </c>
      <c r="F75" s="30" t="str">
        <f>H5</f>
        <v>TSV Gnutz</v>
      </c>
      <c r="G75" s="28" t="s">
        <v>62</v>
      </c>
      <c r="H75" s="30" t="str">
        <f>H7</f>
        <v>Ahlhorner SV</v>
      </c>
      <c r="I75" s="31"/>
      <c r="J75" s="30" t="str">
        <f>N5</f>
        <v>SG Stern Kaulsdorf</v>
      </c>
      <c r="K75" s="29"/>
      <c r="L75" s="29" t="s">
        <v>63</v>
      </c>
      <c r="M75" s="29"/>
      <c r="N75" s="29"/>
      <c r="O75" s="1"/>
      <c r="P75" s="1"/>
      <c r="Q75" s="1"/>
      <c r="R75" s="1"/>
      <c r="S75" s="1"/>
      <c r="T75" s="1"/>
      <c r="U75" s="1"/>
    </row>
    <row r="76" spans="1:21" ht="13.35" customHeight="1">
      <c r="A76" s="53"/>
      <c r="B76" s="29"/>
      <c r="C76" s="29">
        <v>7</v>
      </c>
      <c r="D76" s="29">
        <v>47</v>
      </c>
      <c r="E76" s="29" t="s">
        <v>66</v>
      </c>
      <c r="F76" s="30" t="str">
        <f>J2</f>
        <v>TV GH Brettorf 2</v>
      </c>
      <c r="G76" s="28" t="s">
        <v>62</v>
      </c>
      <c r="H76" s="30" t="str">
        <f>J4</f>
        <v>TuS Frammersbach 2</v>
      </c>
      <c r="I76" s="31"/>
      <c r="J76" s="30" t="str">
        <f>N6</f>
        <v>SV Armstorf</v>
      </c>
      <c r="K76" s="29"/>
      <c r="L76" s="29" t="s">
        <v>63</v>
      </c>
      <c r="M76" s="29"/>
      <c r="N76" s="29"/>
      <c r="O76" s="1"/>
      <c r="P76" s="1"/>
      <c r="Q76" s="1"/>
      <c r="R76" s="1"/>
      <c r="S76" s="1"/>
      <c r="T76" s="1"/>
      <c r="U76" s="1"/>
    </row>
    <row r="77" spans="1:21" ht="13.35" customHeight="1">
      <c r="A77" s="53"/>
      <c r="B77" s="29"/>
      <c r="C77" s="29">
        <v>8</v>
      </c>
      <c r="D77" s="29">
        <v>48</v>
      </c>
      <c r="E77" s="29" t="s">
        <v>66</v>
      </c>
      <c r="F77" s="30" t="str">
        <f>J3</f>
        <v>TuS Spenge</v>
      </c>
      <c r="G77" s="28" t="s">
        <v>62</v>
      </c>
      <c r="H77" s="30" t="str">
        <f>J6</f>
        <v>SV Moslesfehn 1</v>
      </c>
      <c r="I77" s="31"/>
      <c r="J77" s="30" t="str">
        <f>N6</f>
        <v>SV Armstorf</v>
      </c>
      <c r="K77" s="29"/>
      <c r="L77" s="29" t="s">
        <v>63</v>
      </c>
      <c r="M77" s="29"/>
      <c r="N77" s="29"/>
      <c r="O77" s="1"/>
      <c r="P77" s="1"/>
      <c r="Q77" s="1"/>
      <c r="R77" s="1"/>
      <c r="S77" s="1"/>
      <c r="T77" s="1"/>
      <c r="U77" s="1"/>
    </row>
    <row r="78" spans="1:21" ht="13.35" customHeight="1">
      <c r="A78" s="53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1"/>
      <c r="P78" s="1"/>
      <c r="Q78" s="1"/>
      <c r="R78" s="1"/>
      <c r="S78" s="1"/>
      <c r="T78" s="1"/>
      <c r="U78" s="1"/>
    </row>
    <row r="79" spans="1:21" ht="13.35" customHeight="1">
      <c r="A79" s="53" t="s">
        <v>81</v>
      </c>
      <c r="B79" s="29">
        <v>12</v>
      </c>
      <c r="C79" s="29">
        <v>5</v>
      </c>
      <c r="D79" s="29">
        <v>49</v>
      </c>
      <c r="E79" s="29" t="s">
        <v>66</v>
      </c>
      <c r="F79" s="30" t="str">
        <f>J5</f>
        <v>MTV Diepenau</v>
      </c>
      <c r="G79" s="28" t="s">
        <v>62</v>
      </c>
      <c r="H79" s="30" t="str">
        <f>J7</f>
        <v>TV Voerde</v>
      </c>
      <c r="I79" s="31"/>
      <c r="J79" s="30" t="str">
        <f>H5</f>
        <v>TSV Gnutz</v>
      </c>
      <c r="K79" s="29"/>
      <c r="L79" s="29" t="s">
        <v>63</v>
      </c>
      <c r="M79" s="29"/>
      <c r="N79" s="29"/>
      <c r="O79" s="1"/>
      <c r="P79" s="1"/>
      <c r="Q79" s="1"/>
      <c r="R79" s="1"/>
      <c r="S79" s="1"/>
      <c r="T79" s="1"/>
      <c r="U79" s="1"/>
    </row>
    <row r="80" spans="1:21" ht="13.35" customHeight="1">
      <c r="A80" s="53"/>
      <c r="B80" s="29"/>
      <c r="C80" s="29">
        <v>6</v>
      </c>
      <c r="D80" s="29">
        <v>50</v>
      </c>
      <c r="E80" s="29" t="s">
        <v>67</v>
      </c>
      <c r="F80" s="30" t="str">
        <f>N2</f>
        <v>MTV Wangersen</v>
      </c>
      <c r="G80" s="28" t="s">
        <v>62</v>
      </c>
      <c r="H80" s="30" t="str">
        <f>N4</f>
        <v>TV Segnitz 1</v>
      </c>
      <c r="I80" s="31"/>
      <c r="J80" s="30" t="str">
        <f>H5</f>
        <v>TSV Gnutz</v>
      </c>
      <c r="K80" s="29"/>
      <c r="L80" s="29" t="s">
        <v>63</v>
      </c>
      <c r="M80" s="29"/>
      <c r="N80" s="29"/>
      <c r="O80" s="1"/>
      <c r="P80" s="1"/>
      <c r="Q80" s="1"/>
      <c r="R80" s="1"/>
      <c r="S80" s="1"/>
      <c r="T80" s="1"/>
      <c r="U80" s="1"/>
    </row>
    <row r="81" spans="1:21" ht="13.35" customHeight="1">
      <c r="A81" s="53"/>
      <c r="B81" s="29"/>
      <c r="C81" s="29">
        <v>7</v>
      </c>
      <c r="D81" s="29">
        <v>51</v>
      </c>
      <c r="E81" s="29" t="s">
        <v>67</v>
      </c>
      <c r="F81" s="30" t="str">
        <f>N3</f>
        <v>TuS Bothfeld</v>
      </c>
      <c r="G81" s="28" t="s">
        <v>62</v>
      </c>
      <c r="H81" s="30" t="str">
        <f>N6</f>
        <v>SV Armstorf</v>
      </c>
      <c r="I81" s="31"/>
      <c r="J81" s="30" t="str">
        <f>H7</f>
        <v>Ahlhorner SV</v>
      </c>
      <c r="K81" s="29"/>
      <c r="L81" s="29" t="s">
        <v>63</v>
      </c>
      <c r="M81" s="29"/>
      <c r="N81" s="29"/>
      <c r="O81" s="1"/>
      <c r="P81" s="1"/>
      <c r="Q81" s="1"/>
      <c r="R81" s="1"/>
      <c r="S81" s="1"/>
      <c r="T81" s="1"/>
      <c r="U81" s="1"/>
    </row>
    <row r="82" spans="1:21" ht="13.35" customHeight="1">
      <c r="A82" s="53"/>
      <c r="B82" s="29"/>
      <c r="C82" s="29">
        <v>8</v>
      </c>
      <c r="D82" s="29">
        <v>52</v>
      </c>
      <c r="E82" s="29" t="s">
        <v>67</v>
      </c>
      <c r="F82" s="30" t="str">
        <f>N5</f>
        <v>SG Stern Kaulsdorf</v>
      </c>
      <c r="G82" s="28" t="s">
        <v>62</v>
      </c>
      <c r="H82" s="30" t="str">
        <f>N7</f>
        <v>TV GH Brettorf 1</v>
      </c>
      <c r="I82" s="31"/>
      <c r="J82" s="30" t="str">
        <f>H7</f>
        <v>Ahlhorner SV</v>
      </c>
      <c r="K82" s="29"/>
      <c r="L82" s="29" t="s">
        <v>63</v>
      </c>
      <c r="M82" s="29"/>
      <c r="N82" s="29"/>
      <c r="O82" s="1"/>
      <c r="P82" s="1"/>
      <c r="Q82" s="1"/>
      <c r="R82" s="1"/>
      <c r="S82" s="1"/>
      <c r="T82" s="1"/>
      <c r="U82" s="1"/>
    </row>
    <row r="83" spans="1:21" ht="13.35" customHeight="1">
      <c r="A83" s="53"/>
      <c r="B83" s="29"/>
      <c r="C83" s="29">
        <v>9</v>
      </c>
      <c r="D83" s="29">
        <v>53</v>
      </c>
      <c r="E83" s="29" t="s">
        <v>69</v>
      </c>
      <c r="F83" s="28" t="str">
        <f>F13</f>
        <v>MTV Vorsfelde</v>
      </c>
      <c r="G83" s="28" t="s">
        <v>62</v>
      </c>
      <c r="H83" s="28" t="str">
        <f>F10</f>
        <v>TuS Empelde 2</v>
      </c>
      <c r="I83" s="29"/>
      <c r="J83" s="29" t="str">
        <f>F12</f>
        <v>TuS Frammersbach 1</v>
      </c>
      <c r="K83" s="29"/>
      <c r="L83" s="29" t="s">
        <v>63</v>
      </c>
      <c r="M83" s="29"/>
      <c r="N83" s="29"/>
      <c r="O83" s="1"/>
      <c r="P83" s="1"/>
      <c r="Q83" s="1"/>
      <c r="R83" s="1"/>
      <c r="S83" s="1"/>
      <c r="T83" s="1"/>
      <c r="U83" s="1"/>
    </row>
    <row r="84" spans="1:21" ht="13.35" customHeight="1">
      <c r="A84" s="53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1"/>
      <c r="P84" s="1"/>
      <c r="Q84" s="1"/>
      <c r="R84" s="1"/>
      <c r="S84" s="1"/>
      <c r="T84" s="1"/>
      <c r="U84" s="1"/>
    </row>
    <row r="85" spans="1:21" ht="13.35" customHeight="1">
      <c r="A85" s="53" t="s">
        <v>82</v>
      </c>
      <c r="B85" s="29">
        <v>13</v>
      </c>
      <c r="C85" s="29">
        <v>5</v>
      </c>
      <c r="D85" s="29">
        <v>54</v>
      </c>
      <c r="E85" s="29" t="s">
        <v>69</v>
      </c>
      <c r="F85" s="28" t="str">
        <f>F11</f>
        <v>SG Potsmeusel</v>
      </c>
      <c r="G85" s="28" t="s">
        <v>62</v>
      </c>
      <c r="H85" s="28" t="str">
        <f>F14</f>
        <v>TSV Jona (CH) 1</v>
      </c>
      <c r="I85" s="29"/>
      <c r="J85" s="29" t="str">
        <f>F12</f>
        <v>TuS Frammersbach 1</v>
      </c>
      <c r="K85" s="29"/>
      <c r="L85" s="29" t="s">
        <v>63</v>
      </c>
      <c r="M85" s="29"/>
      <c r="N85" s="29"/>
      <c r="O85" s="1"/>
      <c r="P85" s="1"/>
      <c r="Q85" s="1"/>
      <c r="R85" s="1"/>
      <c r="S85" s="1"/>
      <c r="T85" s="1"/>
      <c r="U85" s="1"/>
    </row>
    <row r="86" spans="1:21" ht="13.35" customHeight="1">
      <c r="A86" s="53"/>
      <c r="B86" s="29"/>
      <c r="C86" s="29">
        <v>6</v>
      </c>
      <c r="D86" s="29">
        <v>55</v>
      </c>
      <c r="E86" s="29" t="s">
        <v>70</v>
      </c>
      <c r="F86" s="28" t="str">
        <f>H13</f>
        <v>TV 1880 Käfertal</v>
      </c>
      <c r="G86" s="28" t="s">
        <v>62</v>
      </c>
      <c r="H86" s="28" t="str">
        <f>H10</f>
        <v>SV Düdenbüttel</v>
      </c>
      <c r="I86" s="29"/>
      <c r="J86" s="29" t="str">
        <f>H12</f>
        <v>Wardenburger TV</v>
      </c>
      <c r="K86" s="29"/>
      <c r="L86" s="29" t="s">
        <v>63</v>
      </c>
      <c r="M86" s="29"/>
      <c r="N86" s="29"/>
      <c r="O86" s="1"/>
      <c r="P86" s="1"/>
      <c r="Q86" s="1"/>
      <c r="R86" s="1"/>
      <c r="S86" s="1"/>
      <c r="T86" s="1"/>
      <c r="U86" s="1"/>
    </row>
    <row r="87" spans="1:21" ht="13.35" customHeight="1">
      <c r="A87" s="53"/>
      <c r="B87" s="29"/>
      <c r="C87" s="29">
        <v>7</v>
      </c>
      <c r="D87" s="29">
        <v>56</v>
      </c>
      <c r="E87" s="29" t="s">
        <v>70</v>
      </c>
      <c r="F87" s="28" t="str">
        <f>H11</f>
        <v>TuS Empelde 1</v>
      </c>
      <c r="G87" s="28" t="s">
        <v>62</v>
      </c>
      <c r="H87" s="28" t="str">
        <f>H14</f>
        <v>TuS Dahlbruch 1</v>
      </c>
      <c r="I87" s="29"/>
      <c r="J87" s="29" t="str">
        <f>H12</f>
        <v>Wardenburger TV</v>
      </c>
      <c r="K87" s="29"/>
      <c r="L87" s="29" t="s">
        <v>63</v>
      </c>
      <c r="M87" s="29"/>
      <c r="N87" s="29"/>
      <c r="O87" s="1"/>
      <c r="P87" s="1"/>
      <c r="Q87" s="1"/>
      <c r="R87" s="1"/>
      <c r="S87" s="1"/>
      <c r="T87" s="1"/>
      <c r="U87" s="1"/>
    </row>
    <row r="88" spans="1:21" ht="13.35" customHeight="1">
      <c r="A88" s="53"/>
      <c r="B88" s="29"/>
      <c r="C88" s="29">
        <v>8</v>
      </c>
      <c r="D88" s="29">
        <v>57</v>
      </c>
      <c r="E88" s="29" t="s">
        <v>72</v>
      </c>
      <c r="F88" s="28" t="str">
        <f>J13</f>
        <v>VfK Berlin 2</v>
      </c>
      <c r="G88" s="28" t="s">
        <v>62</v>
      </c>
      <c r="H88" s="28" t="str">
        <f>J10</f>
        <v>Lemwerder TV</v>
      </c>
      <c r="I88" s="29"/>
      <c r="J88" s="29" t="str">
        <f>J12</f>
        <v>SZ Ohrstedt</v>
      </c>
      <c r="K88" s="29"/>
      <c r="L88" s="29" t="s">
        <v>63</v>
      </c>
      <c r="M88" s="29"/>
      <c r="N88" s="29"/>
      <c r="O88" s="1"/>
      <c r="P88" s="1"/>
      <c r="Q88" s="1"/>
      <c r="R88" s="1"/>
      <c r="S88" s="1"/>
      <c r="T88" s="1"/>
      <c r="U88" s="1"/>
    </row>
    <row r="89" spans="1:21" ht="13.35" customHeight="1">
      <c r="A89" s="53"/>
      <c r="B89" s="29"/>
      <c r="C89" s="29">
        <v>9</v>
      </c>
      <c r="D89" s="29">
        <v>58</v>
      </c>
      <c r="E89" s="29" t="s">
        <v>72</v>
      </c>
      <c r="F89" s="28" t="str">
        <f>J11</f>
        <v>MTV Hammah</v>
      </c>
      <c r="G89" s="28" t="s">
        <v>62</v>
      </c>
      <c r="H89" s="28" t="str">
        <f>J14</f>
        <v>TSV Jona (CH) 2</v>
      </c>
      <c r="I89" s="29"/>
      <c r="J89" s="29" t="str">
        <f>J12</f>
        <v>SZ Ohrstedt</v>
      </c>
      <c r="K89" s="29"/>
      <c r="L89" s="29" t="s">
        <v>63</v>
      </c>
      <c r="M89" s="29"/>
      <c r="N89" s="29"/>
      <c r="O89" s="1"/>
      <c r="P89" s="1"/>
      <c r="Q89" s="1"/>
      <c r="R89" s="1"/>
      <c r="S89" s="1"/>
      <c r="T89" s="1"/>
      <c r="U89" s="1"/>
    </row>
    <row r="90" spans="1:21" ht="13.35" customHeight="1">
      <c r="A90" s="53"/>
      <c r="B90" s="29"/>
      <c r="C90" s="29"/>
      <c r="D90" s="29"/>
      <c r="E90" s="29"/>
      <c r="F90" s="28"/>
      <c r="G90" s="28"/>
      <c r="H90" s="28"/>
      <c r="I90" s="29"/>
      <c r="J90" s="29"/>
      <c r="K90" s="29"/>
      <c r="L90" s="29"/>
      <c r="M90" s="29"/>
      <c r="N90" s="29"/>
      <c r="O90" s="1"/>
      <c r="P90" s="1"/>
      <c r="Q90" s="1"/>
      <c r="R90" s="1"/>
      <c r="S90" s="1"/>
      <c r="T90" s="1"/>
      <c r="U90" s="1"/>
    </row>
    <row r="91" spans="1:21" ht="13.35" customHeight="1">
      <c r="A91" s="53" t="s">
        <v>83</v>
      </c>
      <c r="B91" s="29">
        <v>14</v>
      </c>
      <c r="C91" s="29">
        <v>4</v>
      </c>
      <c r="D91" s="29">
        <v>59</v>
      </c>
      <c r="E91" s="29" t="s">
        <v>73</v>
      </c>
      <c r="F91" s="28" t="str">
        <f>N13</f>
        <v>Leichlinger TV</v>
      </c>
      <c r="G91" s="28" t="s">
        <v>62</v>
      </c>
      <c r="H91" s="28" t="str">
        <f>N10</f>
        <v>TSV Bardowick</v>
      </c>
      <c r="I91" s="29"/>
      <c r="J91" s="29" t="str">
        <f>N12</f>
        <v>TKH</v>
      </c>
      <c r="K91" s="29"/>
      <c r="L91" s="29" t="s">
        <v>63</v>
      </c>
      <c r="M91" s="29"/>
      <c r="N91" s="29"/>
      <c r="O91" s="1"/>
      <c r="P91" s="1"/>
      <c r="Q91" s="1"/>
      <c r="R91" s="1"/>
      <c r="S91" s="1"/>
      <c r="T91" s="1"/>
      <c r="U91" s="1"/>
    </row>
    <row r="92" spans="1:21" ht="13.35" customHeight="1">
      <c r="A92" s="30"/>
      <c r="B92" s="30"/>
      <c r="C92" s="29">
        <v>5</v>
      </c>
      <c r="D92" s="29">
        <v>60</v>
      </c>
      <c r="E92" s="29" t="s">
        <v>73</v>
      </c>
      <c r="F92" s="28" t="str">
        <f>N11</f>
        <v>faustballclothing.de</v>
      </c>
      <c r="G92" s="28" t="s">
        <v>62</v>
      </c>
      <c r="H92" s="28" t="str">
        <f>N14</f>
        <v>VfL Kellinghusen 1</v>
      </c>
      <c r="I92" s="29"/>
      <c r="J92" s="29" t="str">
        <f>N12</f>
        <v>TKH</v>
      </c>
      <c r="K92" s="29"/>
      <c r="L92" s="29" t="s">
        <v>63</v>
      </c>
      <c r="M92" s="29"/>
      <c r="N92" s="29"/>
      <c r="O92" s="1"/>
      <c r="P92" s="1"/>
      <c r="Q92" s="1"/>
      <c r="R92" s="1"/>
      <c r="S92" s="1"/>
      <c r="T92" s="1"/>
      <c r="U92" s="1"/>
    </row>
    <row r="93" spans="1:21" ht="13.35" customHeight="1">
      <c r="A93" s="53"/>
      <c r="B93" s="29"/>
      <c r="C93" s="29">
        <v>6</v>
      </c>
      <c r="D93" s="29">
        <v>61</v>
      </c>
      <c r="E93" s="29" t="s">
        <v>61</v>
      </c>
      <c r="F93" s="28" t="str">
        <f>F4</f>
        <v>VfL Kellinghusen 2</v>
      </c>
      <c r="G93" s="28" t="s">
        <v>62</v>
      </c>
      <c r="H93" s="28" t="str">
        <f>F6</f>
        <v>TV Stammheim</v>
      </c>
      <c r="I93" s="29"/>
      <c r="J93" s="29" t="str">
        <f>J5</f>
        <v>MTV Diepenau</v>
      </c>
      <c r="K93" s="29"/>
      <c r="L93" s="29" t="s">
        <v>63</v>
      </c>
      <c r="M93" s="29"/>
      <c r="N93" s="29"/>
      <c r="O93" s="1"/>
      <c r="P93" s="1"/>
      <c r="Q93" s="1"/>
      <c r="R93" s="1"/>
      <c r="S93" s="1"/>
      <c r="T93" s="1"/>
      <c r="U93" s="1"/>
    </row>
    <row r="94" spans="1:21" ht="13.35" customHeight="1">
      <c r="A94" s="53"/>
      <c r="B94" s="29"/>
      <c r="C94" s="29">
        <v>7</v>
      </c>
      <c r="D94" s="29">
        <v>62</v>
      </c>
      <c r="E94" s="29" t="s">
        <v>61</v>
      </c>
      <c r="F94" s="28" t="str">
        <f>F2</f>
        <v>TSV Mesmerode</v>
      </c>
      <c r="G94" s="28" t="s">
        <v>62</v>
      </c>
      <c r="H94" s="28" t="str">
        <f>F5</f>
        <v>Union Waldburg (Ö)</v>
      </c>
      <c r="I94" s="29"/>
      <c r="J94" s="29" t="str">
        <f>J5</f>
        <v>MTV Diepenau</v>
      </c>
      <c r="K94" s="29"/>
      <c r="L94" s="29" t="s">
        <v>63</v>
      </c>
      <c r="M94" s="29"/>
      <c r="N94" s="29"/>
      <c r="O94" s="1"/>
      <c r="P94" s="1"/>
      <c r="Q94" s="1"/>
      <c r="R94" s="1"/>
      <c r="S94" s="1"/>
      <c r="T94" s="1"/>
      <c r="U94" s="1"/>
    </row>
    <row r="95" spans="1:21" ht="13.35" customHeight="1">
      <c r="A95" s="53"/>
      <c r="B95" s="29"/>
      <c r="C95" s="29">
        <v>8</v>
      </c>
      <c r="D95" s="29">
        <v>63</v>
      </c>
      <c r="E95" s="29" t="s">
        <v>61</v>
      </c>
      <c r="F95" s="28" t="str">
        <f>F3</f>
        <v>SV Moslesfehn 2</v>
      </c>
      <c r="G95" s="28" t="s">
        <v>62</v>
      </c>
      <c r="H95" s="28" t="str">
        <f>F7</f>
        <v>VfK Berlin 1</v>
      </c>
      <c r="I95" s="29"/>
      <c r="J95" s="29" t="str">
        <f>J6</f>
        <v>SV Moslesfehn 1</v>
      </c>
      <c r="K95" s="29"/>
      <c r="L95" s="29" t="s">
        <v>63</v>
      </c>
      <c r="M95" s="29"/>
      <c r="N95" s="29"/>
      <c r="O95" s="1"/>
      <c r="P95" s="1"/>
      <c r="Q95" s="1"/>
      <c r="R95" s="1"/>
      <c r="S95" s="1"/>
      <c r="T95" s="1"/>
      <c r="U95" s="1"/>
    </row>
    <row r="96" spans="1:21" ht="13.35" customHeight="1">
      <c r="A96" s="53"/>
      <c r="B96" s="29"/>
      <c r="C96" s="29">
        <v>9</v>
      </c>
      <c r="D96" s="29">
        <v>64</v>
      </c>
      <c r="E96" s="30" t="s">
        <v>64</v>
      </c>
      <c r="F96" s="28" t="str">
        <f>H4</f>
        <v>TSV Burgdorf</v>
      </c>
      <c r="G96" s="28" t="s">
        <v>62</v>
      </c>
      <c r="H96" s="28" t="str">
        <f>H6</f>
        <v>Berliner TS</v>
      </c>
      <c r="I96" s="29"/>
      <c r="J96" s="29" t="str">
        <f>J6</f>
        <v>SV Moslesfehn 1</v>
      </c>
      <c r="K96" s="29"/>
      <c r="L96" s="29" t="s">
        <v>63</v>
      </c>
      <c r="M96" s="29"/>
      <c r="N96" s="29"/>
      <c r="O96" s="1"/>
      <c r="P96" s="1"/>
      <c r="Q96" s="1"/>
      <c r="R96" s="1"/>
      <c r="S96" s="1"/>
      <c r="T96" s="1"/>
      <c r="U96" s="1"/>
    </row>
    <row r="97" spans="1:23" ht="13.35" customHeight="1">
      <c r="A97" s="54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1"/>
      <c r="P97" s="1"/>
      <c r="Q97" s="1"/>
      <c r="R97" s="1"/>
      <c r="S97" s="1"/>
      <c r="T97" s="1"/>
      <c r="U97" s="1"/>
    </row>
    <row r="98" spans="1:23" ht="13.35" customHeight="1">
      <c r="A98" s="53" t="s">
        <v>84</v>
      </c>
      <c r="B98" s="29">
        <v>15</v>
      </c>
      <c r="C98" s="29">
        <v>1</v>
      </c>
      <c r="D98" s="29">
        <v>65</v>
      </c>
      <c r="E98" s="29" t="s">
        <v>64</v>
      </c>
      <c r="F98" s="30" t="str">
        <f>H2</f>
        <v>TuS Dahlbruch 2</v>
      </c>
      <c r="G98" s="28" t="s">
        <v>62</v>
      </c>
      <c r="H98" s="30" t="str">
        <f>H5</f>
        <v>TSV Gnutz</v>
      </c>
      <c r="I98" s="31"/>
      <c r="J98" s="30" t="str">
        <f>F4</f>
        <v>VfL Kellinghusen 2</v>
      </c>
      <c r="K98" s="29"/>
      <c r="L98" s="29" t="s">
        <v>63</v>
      </c>
      <c r="M98" s="29"/>
      <c r="N98" s="29"/>
      <c r="O98" s="1"/>
      <c r="P98" s="1"/>
      <c r="Q98" s="1"/>
      <c r="R98" s="1"/>
      <c r="S98" s="1"/>
      <c r="T98" s="1"/>
      <c r="U98" s="1"/>
    </row>
    <row r="99" spans="1:23" ht="13.35" customHeight="1">
      <c r="A99" s="53"/>
      <c r="B99" s="29"/>
      <c r="C99" s="29">
        <v>2</v>
      </c>
      <c r="D99" s="29">
        <v>66</v>
      </c>
      <c r="E99" s="29" t="s">
        <v>64</v>
      </c>
      <c r="F99" s="30" t="str">
        <f>H3</f>
        <v>TV Segnitz 2</v>
      </c>
      <c r="G99" s="28" t="s">
        <v>62</v>
      </c>
      <c r="H99" s="30" t="str">
        <f>H7</f>
        <v>Ahlhorner SV</v>
      </c>
      <c r="I99" s="31"/>
      <c r="J99" s="30" t="str">
        <f>F4</f>
        <v>VfL Kellinghusen 2</v>
      </c>
      <c r="K99" s="29"/>
      <c r="L99" s="29" t="s">
        <v>63</v>
      </c>
      <c r="M99" s="29"/>
      <c r="N99" s="29"/>
      <c r="O99" s="1"/>
      <c r="P99" s="1"/>
      <c r="Q99" s="1"/>
      <c r="R99" s="1"/>
      <c r="S99" s="1"/>
    </row>
    <row r="100" spans="1:23" ht="13.35" customHeight="1">
      <c r="A100" s="53"/>
      <c r="B100" s="29"/>
      <c r="C100" s="29">
        <v>3</v>
      </c>
      <c r="D100" s="29">
        <v>67</v>
      </c>
      <c r="E100" s="29" t="s">
        <v>66</v>
      </c>
      <c r="F100" s="30" t="str">
        <f>J4</f>
        <v>TuS Frammersbach 2</v>
      </c>
      <c r="G100" s="28" t="s">
        <v>62</v>
      </c>
      <c r="H100" s="30" t="str">
        <f>J6</f>
        <v>SV Moslesfehn 1</v>
      </c>
      <c r="I100" s="31"/>
      <c r="J100" s="30" t="str">
        <f>F7</f>
        <v>VfK Berlin 1</v>
      </c>
      <c r="K100" s="29"/>
      <c r="L100" s="29" t="s">
        <v>63</v>
      </c>
      <c r="M100" s="29"/>
      <c r="N100" s="29"/>
      <c r="O100" s="1"/>
      <c r="P100" s="1"/>
      <c r="Q100" s="1"/>
      <c r="R100" s="1"/>
      <c r="S100" s="1"/>
    </row>
    <row r="101" spans="1:23" ht="13.35" customHeight="1">
      <c r="A101" s="53"/>
      <c r="B101" s="29"/>
      <c r="C101" s="29">
        <v>4</v>
      </c>
      <c r="D101" s="29">
        <v>68</v>
      </c>
      <c r="E101" s="29" t="s">
        <v>66</v>
      </c>
      <c r="F101" s="30" t="str">
        <f>J2</f>
        <v>TV GH Brettorf 2</v>
      </c>
      <c r="G101" s="28" t="s">
        <v>62</v>
      </c>
      <c r="H101" s="30" t="str">
        <f>J5</f>
        <v>MTV Diepenau</v>
      </c>
      <c r="I101" s="31"/>
      <c r="J101" s="30" t="str">
        <f>F7</f>
        <v>VfK Berlin 1</v>
      </c>
      <c r="K101" s="29"/>
      <c r="L101" s="29" t="s">
        <v>63</v>
      </c>
      <c r="M101" s="29"/>
      <c r="N101" s="29"/>
      <c r="O101" s="1"/>
      <c r="P101" s="1"/>
      <c r="Q101" s="1"/>
      <c r="R101" s="1"/>
      <c r="S101" s="1"/>
    </row>
    <row r="102" spans="1:23" ht="13.35" customHeight="1">
      <c r="A102" s="54"/>
      <c r="B102" s="29"/>
      <c r="C102" s="29">
        <v>5</v>
      </c>
      <c r="D102" s="29">
        <v>69</v>
      </c>
      <c r="E102" s="29" t="s">
        <v>66</v>
      </c>
      <c r="F102" s="30" t="str">
        <f>J3</f>
        <v>TuS Spenge</v>
      </c>
      <c r="G102" s="28" t="s">
        <v>62</v>
      </c>
      <c r="H102" s="30" t="str">
        <f>J7</f>
        <v>TV Voerde</v>
      </c>
      <c r="I102" s="31"/>
      <c r="J102" s="30" t="str">
        <f>H4</f>
        <v>TSV Burgdorf</v>
      </c>
      <c r="K102" s="29"/>
      <c r="L102" s="29" t="s">
        <v>63</v>
      </c>
      <c r="M102" s="29"/>
      <c r="N102" s="29"/>
      <c r="O102" s="1"/>
      <c r="P102" s="1"/>
      <c r="Q102" s="1"/>
      <c r="R102" s="1"/>
      <c r="S102" s="1"/>
    </row>
    <row r="103" spans="1:23" ht="13.35" customHeight="1">
      <c r="A103" s="53"/>
      <c r="B103" s="29"/>
      <c r="C103" s="29">
        <v>6</v>
      </c>
      <c r="D103" s="29">
        <v>70</v>
      </c>
      <c r="E103" s="29" t="s">
        <v>67</v>
      </c>
      <c r="F103" s="30" t="str">
        <f>N4</f>
        <v>TV Segnitz 1</v>
      </c>
      <c r="G103" s="28" t="s">
        <v>62</v>
      </c>
      <c r="H103" s="30" t="str">
        <f>N6</f>
        <v>SV Armstorf</v>
      </c>
      <c r="I103" s="31"/>
      <c r="J103" s="30" t="str">
        <f>H4</f>
        <v>TSV Burgdorf</v>
      </c>
      <c r="K103" s="29"/>
      <c r="L103" s="29" t="s">
        <v>63</v>
      </c>
      <c r="M103" s="29"/>
      <c r="N103" s="29"/>
      <c r="O103" s="1"/>
      <c r="P103" s="1"/>
      <c r="Q103" s="1"/>
      <c r="R103" s="1"/>
      <c r="S103" s="1"/>
      <c r="T103" s="1"/>
      <c r="U103" s="1"/>
    </row>
    <row r="104" spans="1:23" ht="13.35" customHeight="1">
      <c r="A104" s="53"/>
      <c r="B104" s="29"/>
      <c r="C104" s="29">
        <v>7</v>
      </c>
      <c r="D104" s="29">
        <v>71</v>
      </c>
      <c r="E104" s="29" t="s">
        <v>67</v>
      </c>
      <c r="F104" s="30" t="str">
        <f>N2</f>
        <v>MTV Wangersen</v>
      </c>
      <c r="G104" s="28" t="s">
        <v>62</v>
      </c>
      <c r="H104" s="30" t="str">
        <f>N5</f>
        <v>SG Stern Kaulsdorf</v>
      </c>
      <c r="I104" s="31"/>
      <c r="J104" s="30" t="str">
        <f>H6</f>
        <v>Berliner TS</v>
      </c>
      <c r="K104" s="29"/>
      <c r="L104" s="29" t="s">
        <v>63</v>
      </c>
      <c r="M104" s="29"/>
      <c r="N104" s="29"/>
      <c r="O104" s="1"/>
      <c r="P104" s="1"/>
      <c r="Q104" s="1"/>
      <c r="R104" s="1"/>
      <c r="S104" s="1"/>
      <c r="T104" s="1"/>
      <c r="U104" s="1"/>
    </row>
    <row r="105" spans="1:23" ht="13.35" customHeight="1">
      <c r="A105" s="54"/>
      <c r="B105" s="29"/>
      <c r="C105" s="29">
        <v>8</v>
      </c>
      <c r="D105" s="29">
        <v>72</v>
      </c>
      <c r="E105" s="29" t="s">
        <v>67</v>
      </c>
      <c r="F105" s="30" t="str">
        <f>N3</f>
        <v>TuS Bothfeld</v>
      </c>
      <c r="G105" s="28" t="s">
        <v>62</v>
      </c>
      <c r="H105" s="30" t="str">
        <f>N7</f>
        <v>TV GH Brettorf 1</v>
      </c>
      <c r="I105" s="31"/>
      <c r="J105" s="30" t="str">
        <f>H6</f>
        <v>Berliner TS</v>
      </c>
      <c r="K105" s="29"/>
      <c r="L105" s="29" t="s">
        <v>63</v>
      </c>
      <c r="M105" s="29"/>
      <c r="N105" s="29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3.35" customHeight="1">
      <c r="A106" s="54"/>
      <c r="B106" s="29"/>
      <c r="C106" s="29">
        <v>9</v>
      </c>
      <c r="D106" s="29">
        <v>73</v>
      </c>
      <c r="E106" s="29" t="s">
        <v>69</v>
      </c>
      <c r="F106" s="28" t="str">
        <f>F10</f>
        <v>TuS Empelde 2</v>
      </c>
      <c r="G106" s="28" t="s">
        <v>62</v>
      </c>
      <c r="H106" s="28" t="str">
        <f>F12</f>
        <v>TuS Frammersbach 1</v>
      </c>
      <c r="I106" s="29"/>
      <c r="J106" s="29" t="str">
        <f>F11</f>
        <v>SG Potsmeusel</v>
      </c>
      <c r="K106" s="29"/>
      <c r="L106" s="29" t="s">
        <v>63</v>
      </c>
      <c r="M106" s="29"/>
      <c r="N106" s="29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3.35" customHeight="1">
      <c r="A107" s="53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31"/>
      <c r="M107" s="29"/>
      <c r="N107" s="29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3.35" customHeight="1">
      <c r="A108" s="53" t="s">
        <v>85</v>
      </c>
      <c r="B108" s="29">
        <v>16</v>
      </c>
      <c r="C108" s="29">
        <v>1</v>
      </c>
      <c r="D108" s="29">
        <v>74</v>
      </c>
      <c r="E108" s="29" t="s">
        <v>69</v>
      </c>
      <c r="F108" s="28" t="str">
        <f>F13</f>
        <v>MTV Vorsfelde</v>
      </c>
      <c r="G108" s="28" t="s">
        <v>62</v>
      </c>
      <c r="H108" s="28" t="str">
        <f>F14</f>
        <v>TSV Jona (CH) 1</v>
      </c>
      <c r="I108" s="29"/>
      <c r="J108" s="29" t="str">
        <f>F11</f>
        <v>SG Potsmeusel</v>
      </c>
      <c r="K108" s="29"/>
      <c r="L108" s="29" t="s">
        <v>63</v>
      </c>
      <c r="M108" s="29"/>
      <c r="N108" s="29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3.35" customHeight="1">
      <c r="A109" s="53"/>
      <c r="B109" s="29"/>
      <c r="C109" s="29">
        <v>2</v>
      </c>
      <c r="D109" s="29">
        <v>75</v>
      </c>
      <c r="E109" s="29" t="s">
        <v>70</v>
      </c>
      <c r="F109" s="28" t="str">
        <f>H10</f>
        <v>SV Düdenbüttel</v>
      </c>
      <c r="G109" s="28" t="s">
        <v>62</v>
      </c>
      <c r="H109" s="28" t="str">
        <f>H12</f>
        <v>Wardenburger TV</v>
      </c>
      <c r="I109" s="29"/>
      <c r="J109" s="29" t="str">
        <f>H11</f>
        <v>TuS Empelde 1</v>
      </c>
      <c r="K109" s="29"/>
      <c r="L109" s="29" t="s">
        <v>63</v>
      </c>
      <c r="M109" s="29"/>
      <c r="N109" s="29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3.35" customHeight="1">
      <c r="A110" s="53"/>
      <c r="B110" s="29"/>
      <c r="C110" s="29">
        <v>3</v>
      </c>
      <c r="D110" s="29">
        <v>76</v>
      </c>
      <c r="E110" s="29" t="s">
        <v>70</v>
      </c>
      <c r="F110" s="28" t="str">
        <f>H13</f>
        <v>TV 1880 Käfertal</v>
      </c>
      <c r="G110" s="28" t="s">
        <v>62</v>
      </c>
      <c r="H110" s="28" t="str">
        <f>H14</f>
        <v>TuS Dahlbruch 1</v>
      </c>
      <c r="I110" s="29"/>
      <c r="J110" s="29" t="str">
        <f>H11</f>
        <v>TuS Empelde 1</v>
      </c>
      <c r="K110" s="29"/>
      <c r="L110" s="29" t="s">
        <v>63</v>
      </c>
      <c r="M110" s="29"/>
      <c r="N110" s="29"/>
      <c r="O110" s="1"/>
      <c r="P110" s="1"/>
      <c r="Q110" s="1"/>
      <c r="R110" s="1"/>
      <c r="S110" s="1"/>
      <c r="T110" s="1"/>
      <c r="U110" s="1"/>
    </row>
    <row r="111" spans="1:23" ht="13.35" customHeight="1">
      <c r="A111" s="30"/>
      <c r="B111" s="29"/>
      <c r="C111" s="29">
        <v>4</v>
      </c>
      <c r="D111" s="29">
        <v>77</v>
      </c>
      <c r="E111" s="29" t="s">
        <v>72</v>
      </c>
      <c r="F111" s="28" t="str">
        <f>J10</f>
        <v>Lemwerder TV</v>
      </c>
      <c r="G111" s="28" t="s">
        <v>62</v>
      </c>
      <c r="H111" s="28" t="str">
        <f>J12</f>
        <v>SZ Ohrstedt</v>
      </c>
      <c r="I111" s="29"/>
      <c r="J111" s="29" t="str">
        <f>J11</f>
        <v>MTV Hammah</v>
      </c>
      <c r="K111" s="29"/>
      <c r="L111" s="29" t="s">
        <v>63</v>
      </c>
      <c r="M111" s="29"/>
      <c r="N111" s="29"/>
      <c r="O111" s="1"/>
      <c r="P111" s="1"/>
      <c r="Q111" s="1"/>
      <c r="R111" s="1"/>
      <c r="S111" s="1"/>
      <c r="T111" s="1"/>
      <c r="U111" s="1"/>
    </row>
    <row r="112" spans="1:23" ht="13.35" customHeight="1">
      <c r="A112" s="30"/>
      <c r="B112" s="29"/>
      <c r="C112" s="29">
        <v>5</v>
      </c>
      <c r="D112" s="29">
        <v>78</v>
      </c>
      <c r="E112" s="29" t="s">
        <v>72</v>
      </c>
      <c r="F112" s="28" t="str">
        <f>J13</f>
        <v>VfK Berlin 2</v>
      </c>
      <c r="G112" s="28" t="s">
        <v>62</v>
      </c>
      <c r="H112" s="28" t="str">
        <f>J14</f>
        <v>TSV Jona (CH) 2</v>
      </c>
      <c r="I112" s="29"/>
      <c r="J112" s="29" t="str">
        <f>J11</f>
        <v>MTV Hammah</v>
      </c>
      <c r="K112" s="29"/>
      <c r="L112" s="29" t="s">
        <v>63</v>
      </c>
      <c r="M112" s="29"/>
      <c r="N112" s="29"/>
      <c r="O112" s="1"/>
      <c r="P112" s="1"/>
      <c r="Q112" s="1"/>
      <c r="R112" s="1"/>
      <c r="S112" s="1"/>
      <c r="T112" s="1"/>
      <c r="U112" s="1"/>
    </row>
    <row r="113" spans="1:21" ht="13.35" customHeight="1">
      <c r="A113" s="30"/>
      <c r="B113" s="29"/>
      <c r="C113" s="29">
        <v>6</v>
      </c>
      <c r="D113" s="29">
        <v>79</v>
      </c>
      <c r="E113" s="29" t="s">
        <v>73</v>
      </c>
      <c r="F113" s="28" t="str">
        <f>N10</f>
        <v>TSV Bardowick</v>
      </c>
      <c r="G113" s="28" t="s">
        <v>62</v>
      </c>
      <c r="H113" s="28" t="str">
        <f>N12</f>
        <v>TKH</v>
      </c>
      <c r="I113" s="29"/>
      <c r="J113" s="29" t="str">
        <f>N11</f>
        <v>faustballclothing.de</v>
      </c>
      <c r="K113" s="29"/>
      <c r="L113" s="29" t="s">
        <v>63</v>
      </c>
      <c r="M113" s="29"/>
      <c r="N113" s="29"/>
      <c r="O113" s="1"/>
      <c r="P113" s="1"/>
      <c r="Q113" s="1"/>
      <c r="R113" s="1"/>
      <c r="S113" s="1"/>
      <c r="T113" s="1"/>
      <c r="U113" s="1"/>
    </row>
    <row r="114" spans="1:21" ht="13.35" customHeight="1">
      <c r="A114" s="30"/>
      <c r="B114" s="29"/>
      <c r="C114" s="29">
        <v>7</v>
      </c>
      <c r="D114" s="29">
        <v>80</v>
      </c>
      <c r="E114" s="29" t="s">
        <v>73</v>
      </c>
      <c r="F114" s="28" t="str">
        <f>N13</f>
        <v>Leichlinger TV</v>
      </c>
      <c r="G114" s="28" t="s">
        <v>62</v>
      </c>
      <c r="H114" s="28" t="str">
        <f>N14</f>
        <v>VfL Kellinghusen 1</v>
      </c>
      <c r="I114" s="29"/>
      <c r="J114" s="29" t="str">
        <f>N11</f>
        <v>faustballclothing.de</v>
      </c>
      <c r="K114" s="29"/>
      <c r="L114" s="29" t="s">
        <v>63</v>
      </c>
      <c r="M114" s="29"/>
      <c r="N114" s="29"/>
      <c r="O114" s="1"/>
      <c r="P114" s="1"/>
      <c r="Q114" s="1"/>
      <c r="R114" s="1"/>
      <c r="S114" s="1"/>
      <c r="T114" s="1"/>
      <c r="U114" s="1"/>
    </row>
    <row r="115" spans="1:21" ht="13.35" customHeight="1">
      <c r="A115" s="53"/>
      <c r="B115" s="29"/>
      <c r="C115" s="29">
        <v>8</v>
      </c>
      <c r="D115" s="29">
        <v>81</v>
      </c>
      <c r="E115" s="29" t="s">
        <v>61</v>
      </c>
      <c r="F115" s="28" t="str">
        <f>F3</f>
        <v>SV Moslesfehn 2</v>
      </c>
      <c r="G115" s="28" t="s">
        <v>62</v>
      </c>
      <c r="H115" s="28" t="str">
        <f>F5</f>
        <v>Union Waldburg (Ö)</v>
      </c>
      <c r="I115" s="29"/>
      <c r="J115" s="29" t="str">
        <f>J7</f>
        <v>TV Voerde</v>
      </c>
      <c r="K115" s="29"/>
      <c r="L115" s="29" t="s">
        <v>63</v>
      </c>
      <c r="M115" s="29"/>
      <c r="N115" s="29"/>
      <c r="O115" s="1"/>
      <c r="P115" s="1"/>
      <c r="Q115" s="1"/>
      <c r="R115" s="1"/>
      <c r="S115" s="1"/>
      <c r="T115" s="1"/>
      <c r="U115" s="1"/>
    </row>
    <row r="116" spans="1:21" ht="13.35" customHeight="1">
      <c r="A116" s="53"/>
      <c r="B116" s="29"/>
      <c r="C116" s="29">
        <v>9</v>
      </c>
      <c r="D116" s="30">
        <v>82</v>
      </c>
      <c r="E116" s="29" t="s">
        <v>61</v>
      </c>
      <c r="F116" s="28" t="str">
        <f>F2</f>
        <v>TSV Mesmerode</v>
      </c>
      <c r="G116" s="28" t="s">
        <v>62</v>
      </c>
      <c r="H116" s="28" t="str">
        <f>F6</f>
        <v>TV Stammheim</v>
      </c>
      <c r="I116" s="29"/>
      <c r="J116" s="29" t="str">
        <f>J7</f>
        <v>TV Voerde</v>
      </c>
      <c r="K116" s="29"/>
      <c r="L116" s="29" t="s">
        <v>63</v>
      </c>
      <c r="M116" s="29"/>
      <c r="N116" s="29"/>
      <c r="O116" s="1"/>
      <c r="P116" s="1"/>
      <c r="Q116" s="1"/>
      <c r="R116" s="1"/>
      <c r="S116" s="1"/>
      <c r="T116" s="1"/>
      <c r="U116" s="1"/>
    </row>
    <row r="117" spans="1:21" ht="13.35" customHeight="1">
      <c r="A117" s="53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1"/>
      <c r="P117" s="1"/>
      <c r="Q117" s="1"/>
      <c r="R117" s="1"/>
      <c r="S117" s="1"/>
      <c r="T117" s="1"/>
      <c r="U117" s="1"/>
    </row>
    <row r="118" spans="1:21" ht="13.35" customHeight="1">
      <c r="A118" s="53" t="s">
        <v>86</v>
      </c>
      <c r="B118" s="29">
        <v>17</v>
      </c>
      <c r="C118" s="29">
        <v>1</v>
      </c>
      <c r="D118" s="29">
        <v>83</v>
      </c>
      <c r="E118" s="29" t="s">
        <v>61</v>
      </c>
      <c r="F118" s="30" t="str">
        <f>F4</f>
        <v>VfL Kellinghusen 2</v>
      </c>
      <c r="G118" s="28" t="s">
        <v>62</v>
      </c>
      <c r="H118" s="30" t="str">
        <f>F7</f>
        <v>VfK Berlin 1</v>
      </c>
      <c r="I118" s="31"/>
      <c r="J118" s="30" t="str">
        <f>N4</f>
        <v>TV Segnitz 1</v>
      </c>
      <c r="K118" s="29"/>
      <c r="L118" s="29" t="s">
        <v>63</v>
      </c>
      <c r="M118" s="29"/>
      <c r="N118" s="29"/>
      <c r="O118" s="1"/>
      <c r="P118" s="1"/>
      <c r="Q118" s="1"/>
      <c r="R118" s="1"/>
      <c r="S118" s="1"/>
      <c r="T118" s="1"/>
      <c r="U118" s="1"/>
    </row>
    <row r="119" spans="1:21" ht="13.35" customHeight="1">
      <c r="A119" s="53"/>
      <c r="B119" s="29"/>
      <c r="C119" s="29">
        <v>2</v>
      </c>
      <c r="D119" s="29">
        <v>84</v>
      </c>
      <c r="E119" s="29" t="s">
        <v>64</v>
      </c>
      <c r="F119" s="30" t="str">
        <f>H3</f>
        <v>TV Segnitz 2</v>
      </c>
      <c r="G119" s="28" t="s">
        <v>62</v>
      </c>
      <c r="H119" s="30" t="str">
        <f>H5</f>
        <v>TSV Gnutz</v>
      </c>
      <c r="I119" s="31"/>
      <c r="J119" s="30" t="str">
        <f>N4</f>
        <v>TV Segnitz 1</v>
      </c>
      <c r="K119" s="29"/>
      <c r="L119" s="29" t="s">
        <v>63</v>
      </c>
      <c r="M119" s="29"/>
      <c r="N119" s="29"/>
      <c r="O119" s="1"/>
      <c r="P119" s="1"/>
      <c r="Q119" s="1"/>
      <c r="R119" s="1"/>
      <c r="S119" s="1"/>
      <c r="T119" s="1"/>
      <c r="U119" s="1"/>
    </row>
    <row r="120" spans="1:21" ht="13.35" customHeight="1">
      <c r="A120" s="53"/>
      <c r="B120" s="29"/>
      <c r="C120" s="29">
        <v>3</v>
      </c>
      <c r="D120" s="29">
        <v>85</v>
      </c>
      <c r="E120" s="29" t="s">
        <v>64</v>
      </c>
      <c r="F120" s="30" t="str">
        <f>H2</f>
        <v>TuS Dahlbruch 2</v>
      </c>
      <c r="G120" s="28" t="s">
        <v>62</v>
      </c>
      <c r="H120" s="30" t="str">
        <f>H6</f>
        <v>Berliner TS</v>
      </c>
      <c r="I120" s="31"/>
      <c r="J120" s="30" t="str">
        <f>N7</f>
        <v>TV GH Brettorf 1</v>
      </c>
      <c r="K120" s="29"/>
      <c r="L120" s="29" t="s">
        <v>63</v>
      </c>
      <c r="M120" s="29"/>
      <c r="N120" s="29"/>
      <c r="O120" s="1"/>
      <c r="P120" s="1"/>
      <c r="Q120" s="1"/>
      <c r="R120" s="1"/>
      <c r="S120" s="1"/>
      <c r="T120" s="1"/>
      <c r="U120" s="1"/>
    </row>
    <row r="121" spans="1:21" ht="13.35" customHeight="1">
      <c r="A121" s="53"/>
      <c r="B121" s="29"/>
      <c r="C121" s="29">
        <v>4</v>
      </c>
      <c r="D121" s="29">
        <v>86</v>
      </c>
      <c r="E121" s="29" t="s">
        <v>64</v>
      </c>
      <c r="F121" s="30" t="str">
        <f>H4</f>
        <v>TSV Burgdorf</v>
      </c>
      <c r="G121" s="28" t="s">
        <v>62</v>
      </c>
      <c r="H121" s="30" t="str">
        <f>H7</f>
        <v>Ahlhorner SV</v>
      </c>
      <c r="I121" s="31"/>
      <c r="J121" s="30" t="str">
        <f>N7</f>
        <v>TV GH Brettorf 1</v>
      </c>
      <c r="K121" s="29"/>
      <c r="L121" s="29" t="s">
        <v>63</v>
      </c>
      <c r="M121" s="29"/>
      <c r="N121" s="29"/>
      <c r="O121" s="1"/>
      <c r="P121" s="1"/>
      <c r="Q121" s="1"/>
      <c r="R121" s="1"/>
      <c r="S121" s="1"/>
      <c r="T121" s="1"/>
      <c r="U121" s="1"/>
    </row>
    <row r="122" spans="1:21" ht="13.35" customHeight="1">
      <c r="A122" s="54"/>
      <c r="B122" s="29"/>
      <c r="C122" s="29">
        <v>5</v>
      </c>
      <c r="D122" s="29">
        <v>87</v>
      </c>
      <c r="E122" s="29" t="s">
        <v>66</v>
      </c>
      <c r="F122" s="30" t="str">
        <f>J3</f>
        <v>TuS Spenge</v>
      </c>
      <c r="G122" s="28" t="s">
        <v>62</v>
      </c>
      <c r="H122" s="30" t="str">
        <f>J5</f>
        <v>MTV Diepenau</v>
      </c>
      <c r="I122" s="31"/>
      <c r="J122" s="30" t="str">
        <f>F3</f>
        <v>SV Moslesfehn 2</v>
      </c>
      <c r="K122" s="29"/>
      <c r="L122" s="29" t="s">
        <v>63</v>
      </c>
      <c r="M122" s="29"/>
      <c r="N122" s="29"/>
      <c r="O122" s="1"/>
      <c r="P122" s="1"/>
      <c r="Q122" s="1"/>
      <c r="R122" s="1"/>
      <c r="S122" s="1"/>
      <c r="T122" s="1"/>
      <c r="U122" s="1"/>
    </row>
    <row r="123" spans="1:21" ht="13.35" customHeight="1">
      <c r="A123" s="53"/>
      <c r="B123" s="55"/>
      <c r="C123" s="29">
        <v>6</v>
      </c>
      <c r="D123" s="29">
        <v>88</v>
      </c>
      <c r="E123" s="29" t="s">
        <v>66</v>
      </c>
      <c r="F123" s="30" t="str">
        <f>J2</f>
        <v>TV GH Brettorf 2</v>
      </c>
      <c r="G123" s="28" t="s">
        <v>62</v>
      </c>
      <c r="H123" s="30" t="str">
        <f>J6</f>
        <v>SV Moslesfehn 1</v>
      </c>
      <c r="I123" s="31"/>
      <c r="J123" s="30" t="str">
        <f>F3</f>
        <v>SV Moslesfehn 2</v>
      </c>
      <c r="K123" s="29"/>
      <c r="L123" s="29" t="s">
        <v>63</v>
      </c>
      <c r="M123" s="29"/>
      <c r="N123" s="29"/>
      <c r="O123" s="1"/>
      <c r="P123" s="1"/>
      <c r="Q123" s="1"/>
      <c r="R123" s="1"/>
      <c r="S123" s="1"/>
      <c r="T123" s="1"/>
      <c r="U123" s="1"/>
    </row>
    <row r="124" spans="1:21" ht="13.35" customHeight="1">
      <c r="A124" s="53"/>
      <c r="B124" s="29"/>
      <c r="C124" s="29">
        <v>7</v>
      </c>
      <c r="D124" s="29">
        <v>89</v>
      </c>
      <c r="E124" s="29" t="s">
        <v>66</v>
      </c>
      <c r="F124" s="30" t="str">
        <f>J4</f>
        <v>TuS Frammersbach 2</v>
      </c>
      <c r="G124" s="28" t="s">
        <v>62</v>
      </c>
      <c r="H124" s="30" t="str">
        <f>J7</f>
        <v>TV Voerde</v>
      </c>
      <c r="I124" s="31"/>
      <c r="J124" s="30" t="str">
        <f>F5</f>
        <v>Union Waldburg (Ö)</v>
      </c>
      <c r="K124" s="29"/>
      <c r="L124" s="29" t="s">
        <v>63</v>
      </c>
      <c r="M124" s="29"/>
      <c r="N124" s="29"/>
      <c r="O124" s="1"/>
      <c r="P124" s="1"/>
      <c r="Q124" s="1"/>
      <c r="R124" s="1"/>
      <c r="S124" s="1"/>
      <c r="T124" s="1"/>
      <c r="U124" s="1"/>
    </row>
    <row r="125" spans="1:21" ht="13.35" customHeight="1">
      <c r="A125" s="53"/>
      <c r="B125" s="29"/>
      <c r="C125" s="29">
        <v>8</v>
      </c>
      <c r="D125" s="29">
        <v>90</v>
      </c>
      <c r="E125" s="29" t="s">
        <v>67</v>
      </c>
      <c r="F125" s="30" t="str">
        <f>N3</f>
        <v>TuS Bothfeld</v>
      </c>
      <c r="G125" s="28" t="s">
        <v>62</v>
      </c>
      <c r="H125" s="30" t="str">
        <f>N5</f>
        <v>SG Stern Kaulsdorf</v>
      </c>
      <c r="I125" s="31"/>
      <c r="J125" s="30" t="str">
        <f>F5</f>
        <v>Union Waldburg (Ö)</v>
      </c>
      <c r="K125" s="29"/>
      <c r="L125" s="29" t="s">
        <v>63</v>
      </c>
      <c r="M125" s="29"/>
      <c r="N125" s="29"/>
      <c r="O125" s="1"/>
      <c r="P125" s="1"/>
      <c r="Q125" s="1"/>
      <c r="R125" s="1"/>
      <c r="S125" s="1"/>
      <c r="T125" s="1"/>
      <c r="U125" s="1"/>
    </row>
    <row r="126" spans="1:21" ht="13.35" customHeight="1">
      <c r="A126" s="53"/>
      <c r="B126" s="29"/>
      <c r="C126" s="29">
        <v>9</v>
      </c>
      <c r="D126" s="30">
        <v>91</v>
      </c>
      <c r="E126" s="29" t="s">
        <v>67</v>
      </c>
      <c r="F126" s="28" t="str">
        <f>N2</f>
        <v>MTV Wangersen</v>
      </c>
      <c r="G126" s="28" t="s">
        <v>62</v>
      </c>
      <c r="H126" s="28" t="str">
        <f>N6</f>
        <v>SV Armstorf</v>
      </c>
      <c r="I126" s="29"/>
      <c r="J126" s="29" t="str">
        <f>F6</f>
        <v>TV Stammheim</v>
      </c>
      <c r="K126" s="29"/>
      <c r="L126" s="29" t="s">
        <v>63</v>
      </c>
      <c r="M126" s="29"/>
      <c r="N126" s="29"/>
      <c r="O126" s="1"/>
      <c r="P126" s="1"/>
      <c r="Q126" s="1"/>
      <c r="R126" s="1"/>
      <c r="S126" s="1"/>
      <c r="T126" s="1"/>
      <c r="U126" s="1"/>
    </row>
    <row r="127" spans="1:21" ht="13.35" customHeight="1">
      <c r="A127" s="53"/>
      <c r="B127" s="29"/>
      <c r="C127" s="29"/>
      <c r="D127" s="29"/>
      <c r="E127" s="29"/>
      <c r="F127" s="30"/>
      <c r="G127" s="28"/>
      <c r="H127" s="28"/>
      <c r="I127" s="29"/>
      <c r="J127" s="29"/>
      <c r="K127" s="29"/>
      <c r="L127" s="29"/>
      <c r="M127" s="29"/>
      <c r="N127" s="29"/>
      <c r="O127" s="1"/>
      <c r="P127" s="1"/>
      <c r="Q127" s="1"/>
      <c r="R127" s="1"/>
      <c r="S127" s="1"/>
      <c r="T127" s="1"/>
      <c r="U127" s="1"/>
    </row>
    <row r="128" spans="1:21" ht="13.35" customHeight="1">
      <c r="A128" s="53">
        <v>0.77430555555555558</v>
      </c>
      <c r="B128" s="29">
        <v>18</v>
      </c>
      <c r="C128" s="29">
        <v>1</v>
      </c>
      <c r="D128" s="30">
        <v>92</v>
      </c>
      <c r="E128" s="29" t="s">
        <v>67</v>
      </c>
      <c r="F128" s="28" t="str">
        <f>N4</f>
        <v>TV Segnitz 1</v>
      </c>
      <c r="G128" s="28" t="s">
        <v>62</v>
      </c>
      <c r="H128" s="28" t="str">
        <f>N7</f>
        <v>TV GH Brettorf 1</v>
      </c>
      <c r="I128" s="29"/>
      <c r="J128" s="29" t="str">
        <f>F6</f>
        <v>TV Stammheim</v>
      </c>
      <c r="K128" s="29"/>
      <c r="L128" s="29" t="s">
        <v>63</v>
      </c>
      <c r="M128" s="29"/>
      <c r="N128" s="29"/>
      <c r="O128" s="1"/>
      <c r="P128" s="1"/>
      <c r="Q128" s="1"/>
      <c r="R128" s="1"/>
      <c r="S128" s="1"/>
      <c r="T128" s="1"/>
      <c r="U128" s="1"/>
    </row>
    <row r="129" spans="1:25" ht="13.35" customHeight="1">
      <c r="A129" s="53"/>
      <c r="B129" s="29"/>
      <c r="C129" s="29">
        <v>2</v>
      </c>
      <c r="D129" s="30">
        <v>93</v>
      </c>
      <c r="E129" s="29" t="s">
        <v>69</v>
      </c>
      <c r="F129" s="28" t="str">
        <f>F13</f>
        <v>MTV Vorsfelde</v>
      </c>
      <c r="G129" s="28" t="s">
        <v>62</v>
      </c>
      <c r="H129" s="28" t="str">
        <f>F11</f>
        <v>SG Potsmeusel</v>
      </c>
      <c r="I129" s="29"/>
      <c r="J129" s="29" t="str">
        <f>F10</f>
        <v>TuS Empelde 2</v>
      </c>
      <c r="K129" s="29"/>
      <c r="L129" s="29" t="s">
        <v>63</v>
      </c>
      <c r="M129" s="29"/>
      <c r="N129" s="29"/>
      <c r="O129" s="1"/>
      <c r="P129" s="1"/>
      <c r="Q129" s="1"/>
      <c r="R129" s="1"/>
      <c r="S129" s="1"/>
      <c r="T129" s="1"/>
      <c r="U129" s="1"/>
    </row>
    <row r="130" spans="1:25" ht="13.35" customHeight="1">
      <c r="A130" s="53"/>
      <c r="B130" s="29"/>
      <c r="C130" s="29">
        <v>3</v>
      </c>
      <c r="D130" s="30">
        <v>94</v>
      </c>
      <c r="E130" s="29" t="s">
        <v>69</v>
      </c>
      <c r="F130" s="28" t="str">
        <f>F12</f>
        <v>TuS Frammersbach 1</v>
      </c>
      <c r="G130" s="28" t="s">
        <v>62</v>
      </c>
      <c r="H130" s="28" t="str">
        <f>F14</f>
        <v>TSV Jona (CH) 1</v>
      </c>
      <c r="I130" s="29"/>
      <c r="J130" s="29" t="str">
        <f>F10</f>
        <v>TuS Empelde 2</v>
      </c>
      <c r="K130" s="29"/>
      <c r="L130" s="29" t="s">
        <v>63</v>
      </c>
      <c r="M130" s="29"/>
      <c r="N130" s="29"/>
      <c r="O130" s="1"/>
      <c r="P130" s="1"/>
      <c r="Q130" s="1"/>
      <c r="R130" s="1"/>
      <c r="S130" s="1"/>
      <c r="T130" s="1"/>
      <c r="U130" s="1"/>
    </row>
    <row r="131" spans="1:25" ht="13.35" customHeight="1">
      <c r="A131" s="30"/>
      <c r="B131" s="29"/>
      <c r="C131" s="29">
        <v>4</v>
      </c>
      <c r="D131" s="30">
        <v>95</v>
      </c>
      <c r="E131" s="29" t="s">
        <v>70</v>
      </c>
      <c r="F131" s="28" t="str">
        <f>H13</f>
        <v>TV 1880 Käfertal</v>
      </c>
      <c r="G131" s="28" t="s">
        <v>62</v>
      </c>
      <c r="H131" s="28" t="str">
        <f>H11</f>
        <v>TuS Empelde 1</v>
      </c>
      <c r="I131" s="29"/>
      <c r="J131" s="29" t="str">
        <f>H10</f>
        <v>SV Düdenbüttel</v>
      </c>
      <c r="K131" s="29"/>
      <c r="L131" s="29" t="s">
        <v>63</v>
      </c>
      <c r="M131" s="29"/>
      <c r="N131" s="29"/>
      <c r="O131" s="1"/>
      <c r="P131" s="1"/>
      <c r="Q131" s="1"/>
      <c r="R131" s="1"/>
      <c r="S131" s="1"/>
      <c r="T131" s="1"/>
      <c r="U131" s="1"/>
    </row>
    <row r="132" spans="1:25" ht="13.35" customHeight="1">
      <c r="A132" s="30"/>
      <c r="B132" s="29"/>
      <c r="C132" s="29">
        <v>5</v>
      </c>
      <c r="D132" s="30">
        <v>96</v>
      </c>
      <c r="E132" s="29" t="s">
        <v>70</v>
      </c>
      <c r="F132" s="28" t="str">
        <f>H12</f>
        <v>Wardenburger TV</v>
      </c>
      <c r="G132" s="28" t="s">
        <v>62</v>
      </c>
      <c r="H132" s="28" t="str">
        <f>H14</f>
        <v>TuS Dahlbruch 1</v>
      </c>
      <c r="I132" s="29"/>
      <c r="J132" s="29" t="str">
        <f>H10</f>
        <v>SV Düdenbüttel</v>
      </c>
      <c r="K132" s="29"/>
      <c r="L132" s="29" t="s">
        <v>63</v>
      </c>
      <c r="M132" s="29"/>
      <c r="N132" s="29"/>
      <c r="O132" s="1"/>
      <c r="P132" s="1"/>
      <c r="Q132" s="1"/>
      <c r="R132" s="1"/>
      <c r="S132" s="1"/>
      <c r="T132" s="1"/>
      <c r="U132" s="1"/>
    </row>
    <row r="133" spans="1:25" ht="13.35" customHeight="1">
      <c r="A133" s="30"/>
      <c r="B133" s="29"/>
      <c r="C133" s="29">
        <v>6</v>
      </c>
      <c r="D133" s="30">
        <v>97</v>
      </c>
      <c r="E133" s="29" t="s">
        <v>72</v>
      </c>
      <c r="F133" s="28" t="str">
        <f>J13</f>
        <v>VfK Berlin 2</v>
      </c>
      <c r="G133" s="28" t="s">
        <v>62</v>
      </c>
      <c r="H133" s="28" t="str">
        <f>J11</f>
        <v>MTV Hammah</v>
      </c>
      <c r="I133" s="29"/>
      <c r="J133" s="29" t="str">
        <f>J10</f>
        <v>Lemwerder TV</v>
      </c>
      <c r="K133" s="29"/>
      <c r="L133" s="29" t="s">
        <v>63</v>
      </c>
      <c r="M133" s="29"/>
      <c r="N133" s="29"/>
      <c r="O133" s="1"/>
      <c r="P133" s="1"/>
      <c r="Q133" s="1"/>
      <c r="R133" s="1"/>
      <c r="S133" s="1"/>
      <c r="T133" s="1"/>
      <c r="U133" s="1"/>
    </row>
    <row r="134" spans="1:25" ht="13.35" customHeight="1">
      <c r="A134" s="30"/>
      <c r="B134" s="29"/>
      <c r="C134" s="29">
        <v>7</v>
      </c>
      <c r="D134" s="30">
        <v>98</v>
      </c>
      <c r="E134" s="29" t="s">
        <v>72</v>
      </c>
      <c r="F134" s="28" t="str">
        <f>J12</f>
        <v>SZ Ohrstedt</v>
      </c>
      <c r="G134" s="28" t="s">
        <v>62</v>
      </c>
      <c r="H134" s="28" t="str">
        <f>J14</f>
        <v>TSV Jona (CH) 2</v>
      </c>
      <c r="I134" s="29"/>
      <c r="J134" s="29" t="str">
        <f>J10</f>
        <v>Lemwerder TV</v>
      </c>
      <c r="K134" s="29"/>
      <c r="L134" s="29" t="s">
        <v>63</v>
      </c>
      <c r="M134" s="29"/>
      <c r="N134" s="29"/>
      <c r="O134" s="1"/>
      <c r="P134" s="1"/>
      <c r="Q134" s="1"/>
      <c r="R134" s="1"/>
      <c r="S134" s="1"/>
      <c r="T134" s="1"/>
      <c r="U134" s="1"/>
    </row>
    <row r="135" spans="1:25" ht="13.35" customHeight="1">
      <c r="A135" s="53"/>
      <c r="B135" s="29"/>
      <c r="C135" s="29">
        <v>8</v>
      </c>
      <c r="D135" s="30">
        <v>99</v>
      </c>
      <c r="E135" s="29" t="s">
        <v>73</v>
      </c>
      <c r="F135" s="28" t="str">
        <f>N13</f>
        <v>Leichlinger TV</v>
      </c>
      <c r="G135" s="28" t="s">
        <v>62</v>
      </c>
      <c r="H135" s="28" t="str">
        <f>N11</f>
        <v>faustballclothing.de</v>
      </c>
      <c r="I135" s="29"/>
      <c r="J135" s="29" t="str">
        <f>N10</f>
        <v>TSV Bardowick</v>
      </c>
      <c r="K135" s="29"/>
      <c r="L135" s="29" t="s">
        <v>63</v>
      </c>
      <c r="M135" s="29"/>
      <c r="N135" s="29"/>
      <c r="O135" s="1"/>
      <c r="P135" s="1"/>
      <c r="Q135" s="1"/>
      <c r="R135" s="1"/>
      <c r="S135" s="1"/>
      <c r="T135" s="1"/>
      <c r="U135" s="1"/>
    </row>
    <row r="136" spans="1:25" ht="13.35" customHeight="1">
      <c r="A136" s="53"/>
      <c r="B136" s="29"/>
      <c r="C136" s="29">
        <v>9</v>
      </c>
      <c r="D136" s="30">
        <v>100</v>
      </c>
      <c r="E136" s="29" t="s">
        <v>73</v>
      </c>
      <c r="F136" s="28" t="str">
        <f>N12</f>
        <v>TKH</v>
      </c>
      <c r="G136" s="28" t="s">
        <v>62</v>
      </c>
      <c r="H136" s="28" t="str">
        <f>N14</f>
        <v>VfL Kellinghusen 1</v>
      </c>
      <c r="I136" s="29"/>
      <c r="J136" s="29" t="str">
        <f>N10</f>
        <v>TSV Bardowick</v>
      </c>
      <c r="K136" s="29"/>
      <c r="L136" s="29" t="s">
        <v>63</v>
      </c>
      <c r="M136" s="29"/>
      <c r="N136" s="29"/>
      <c r="O136" s="1"/>
      <c r="P136" s="1"/>
      <c r="Q136" s="1"/>
      <c r="R136" s="1"/>
      <c r="S136" s="1"/>
      <c r="T136" s="1"/>
      <c r="U136" s="1"/>
    </row>
    <row r="137" spans="1:25" ht="13.35" customHeight="1">
      <c r="A137" s="53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5" ht="13.35" customHeight="1">
      <c r="A138" s="54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5" ht="13.35" customHeight="1">
      <c r="A139" s="53"/>
      <c r="B139" s="55"/>
      <c r="C139" s="29"/>
      <c r="D139" s="29"/>
      <c r="E139" s="29"/>
      <c r="F139" s="32" t="s">
        <v>87</v>
      </c>
      <c r="G139" s="33"/>
      <c r="H139" s="32" t="s">
        <v>88</v>
      </c>
      <c r="I139" s="34"/>
      <c r="J139" s="35" t="s">
        <v>89</v>
      </c>
      <c r="K139" s="34"/>
      <c r="L139" s="34"/>
      <c r="M139" s="29"/>
      <c r="N139" s="32" t="s">
        <v>90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5" ht="13.35" customHeight="1">
      <c r="A140" s="53"/>
      <c r="B140" s="55"/>
      <c r="C140" s="29"/>
      <c r="D140" s="29"/>
      <c r="E140" s="29"/>
      <c r="F140" s="36" t="s">
        <v>91</v>
      </c>
      <c r="G140" s="37"/>
      <c r="H140" s="36" t="s">
        <v>92</v>
      </c>
      <c r="I140" s="37"/>
      <c r="J140" s="36" t="s">
        <v>93</v>
      </c>
      <c r="K140" s="37"/>
      <c r="L140" s="37"/>
      <c r="M140" s="37"/>
      <c r="N140" s="36" t="s">
        <v>94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3.35" customHeight="1">
      <c r="A141" s="53"/>
      <c r="B141" s="55"/>
      <c r="C141" s="29"/>
      <c r="D141" s="29"/>
      <c r="E141" s="29"/>
      <c r="F141" s="36" t="s">
        <v>95</v>
      </c>
      <c r="G141" s="37"/>
      <c r="H141" s="36" t="s">
        <v>96</v>
      </c>
      <c r="I141" s="37"/>
      <c r="J141" s="36" t="s">
        <v>97</v>
      </c>
      <c r="K141" s="37"/>
      <c r="L141" s="37"/>
      <c r="M141" s="37"/>
      <c r="N141" s="36" t="s">
        <v>98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3.35" customHeight="1">
      <c r="A142" s="53"/>
      <c r="B142" s="55"/>
      <c r="C142" s="29"/>
      <c r="D142" s="29"/>
      <c r="E142" s="29"/>
      <c r="F142" s="36" t="s">
        <v>99</v>
      </c>
      <c r="G142" s="37"/>
      <c r="H142" s="36" t="s">
        <v>100</v>
      </c>
      <c r="I142" s="37"/>
      <c r="J142" s="36" t="s">
        <v>101</v>
      </c>
      <c r="K142" s="37"/>
      <c r="L142" s="37"/>
      <c r="M142" s="37"/>
      <c r="N142" s="36" t="s">
        <v>102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3.35" customHeight="1">
      <c r="A143" s="53"/>
      <c r="B143" s="55"/>
      <c r="C143" s="29"/>
      <c r="D143" s="29"/>
      <c r="E143" s="29"/>
      <c r="F143" s="36" t="s">
        <v>103</v>
      </c>
      <c r="G143" s="37"/>
      <c r="H143" s="36" t="s">
        <v>104</v>
      </c>
      <c r="I143" s="37"/>
      <c r="J143" s="36" t="s">
        <v>105</v>
      </c>
      <c r="K143" s="37"/>
      <c r="L143" s="37"/>
      <c r="M143" s="37"/>
      <c r="N143" s="36" t="s">
        <v>106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3.35" customHeight="1">
      <c r="A144" s="53"/>
      <c r="B144" s="55"/>
      <c r="C144" s="29"/>
      <c r="D144" s="29"/>
      <c r="E144" s="29"/>
      <c r="F144" s="36" t="s">
        <v>107</v>
      </c>
      <c r="G144" s="37"/>
      <c r="H144" s="36" t="s">
        <v>108</v>
      </c>
      <c r="I144" s="37"/>
      <c r="J144" s="36" t="s">
        <v>109</v>
      </c>
      <c r="K144" s="37"/>
      <c r="L144" s="37"/>
      <c r="M144" s="37"/>
      <c r="N144" s="36" t="s">
        <v>110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1" ht="13.35" customHeight="1">
      <c r="A145" s="53"/>
      <c r="B145" s="55"/>
      <c r="C145" s="29"/>
      <c r="D145" s="29"/>
      <c r="E145" s="29"/>
      <c r="F145" s="38" t="s">
        <v>111</v>
      </c>
      <c r="G145" s="37"/>
      <c r="H145" s="38" t="s">
        <v>112</v>
      </c>
      <c r="I145" s="37"/>
      <c r="J145" s="38" t="s">
        <v>113</v>
      </c>
      <c r="K145" s="37"/>
      <c r="L145" s="37"/>
      <c r="M145" s="37"/>
      <c r="N145" s="38" t="s">
        <v>114</v>
      </c>
      <c r="O145" s="1"/>
      <c r="P145" s="1"/>
      <c r="Q145" s="1"/>
      <c r="R145" s="1"/>
      <c r="S145" s="1"/>
      <c r="T145" s="1"/>
      <c r="U145" s="1"/>
    </row>
    <row r="146" spans="1:21" ht="13.35" customHeight="1">
      <c r="A146" s="53"/>
      <c r="B146" s="55"/>
      <c r="C146" s="29"/>
      <c r="D146" s="29"/>
      <c r="E146" s="29"/>
      <c r="F146" s="39"/>
      <c r="G146" s="39"/>
      <c r="H146" s="39"/>
      <c r="I146" s="37"/>
      <c r="J146" s="37"/>
      <c r="K146" s="37"/>
      <c r="L146" s="37"/>
      <c r="M146" s="37"/>
      <c r="N146" s="37"/>
      <c r="O146" s="1"/>
      <c r="P146" s="1"/>
      <c r="Q146" s="1"/>
      <c r="R146" s="1"/>
      <c r="S146" s="1"/>
      <c r="T146" s="1"/>
      <c r="U146" s="1"/>
    </row>
    <row r="147" spans="1:21" ht="13.35" customHeight="1">
      <c r="A147" s="53"/>
      <c r="B147" s="55"/>
      <c r="C147" s="29"/>
      <c r="D147" s="29"/>
      <c r="E147" s="29"/>
      <c r="F147" s="40" t="s">
        <v>115</v>
      </c>
      <c r="G147" s="41"/>
      <c r="H147" s="42" t="s">
        <v>116</v>
      </c>
      <c r="I147" s="37"/>
      <c r="J147" s="42" t="s">
        <v>117</v>
      </c>
      <c r="K147" s="41"/>
      <c r="L147" s="41"/>
      <c r="M147" s="37"/>
      <c r="N147" s="42" t="s">
        <v>118</v>
      </c>
      <c r="O147" s="1"/>
      <c r="P147" s="1"/>
      <c r="Q147" s="1"/>
      <c r="R147" s="1"/>
      <c r="S147" s="1"/>
      <c r="T147" s="1"/>
      <c r="U147" s="1"/>
    </row>
    <row r="148" spans="1:21" ht="13.35" customHeight="1">
      <c r="A148" s="53"/>
      <c r="B148" s="55"/>
      <c r="C148" s="29"/>
      <c r="D148" s="29"/>
      <c r="E148" s="29"/>
      <c r="F148" s="36" t="s">
        <v>119</v>
      </c>
      <c r="G148" s="37"/>
      <c r="H148" s="36" t="s">
        <v>120</v>
      </c>
      <c r="I148" s="37"/>
      <c r="J148" s="36" t="s">
        <v>121</v>
      </c>
      <c r="K148" s="37"/>
      <c r="L148" s="37"/>
      <c r="M148" s="37"/>
      <c r="N148" s="36" t="s">
        <v>122</v>
      </c>
      <c r="O148" s="1"/>
      <c r="P148" s="1"/>
      <c r="Q148" s="1"/>
      <c r="R148" s="1"/>
      <c r="S148" s="1"/>
      <c r="T148" s="1"/>
      <c r="U148" s="1"/>
    </row>
    <row r="149" spans="1:21" ht="13.35" customHeight="1">
      <c r="A149" s="53"/>
      <c r="B149" s="55"/>
      <c r="C149" s="29"/>
      <c r="D149" s="29"/>
      <c r="E149" s="29"/>
      <c r="F149" s="36" t="s">
        <v>123</v>
      </c>
      <c r="G149" s="37"/>
      <c r="H149" s="36" t="s">
        <v>124</v>
      </c>
      <c r="I149" s="37"/>
      <c r="J149" s="36" t="s">
        <v>125</v>
      </c>
      <c r="K149" s="37"/>
      <c r="L149" s="37"/>
      <c r="M149" s="37"/>
      <c r="N149" s="36" t="s">
        <v>126</v>
      </c>
      <c r="O149" s="1"/>
      <c r="P149" s="1"/>
      <c r="Q149" s="1"/>
      <c r="R149" s="1"/>
      <c r="S149" s="1"/>
      <c r="T149" s="1"/>
      <c r="U149" s="1"/>
    </row>
    <row r="150" spans="1:21" ht="13.35" customHeight="1">
      <c r="A150" s="53"/>
      <c r="B150" s="55"/>
      <c r="C150" s="29"/>
      <c r="D150" s="29"/>
      <c r="E150" s="29"/>
      <c r="F150" s="36" t="s">
        <v>127</v>
      </c>
      <c r="G150" s="37"/>
      <c r="H150" s="36" t="s">
        <v>128</v>
      </c>
      <c r="I150" s="37"/>
      <c r="J150" s="36" t="s">
        <v>129</v>
      </c>
      <c r="K150" s="37"/>
      <c r="L150" s="37"/>
      <c r="M150" s="37"/>
      <c r="N150" s="36" t="s">
        <v>130</v>
      </c>
      <c r="O150" s="1"/>
      <c r="P150" s="1"/>
      <c r="Q150" s="1"/>
      <c r="R150" s="1"/>
      <c r="S150" s="1"/>
      <c r="T150" s="1"/>
      <c r="U150" s="1"/>
    </row>
    <row r="151" spans="1:21" ht="13.35" customHeight="1">
      <c r="A151" s="53"/>
      <c r="B151" s="55"/>
      <c r="C151" s="29"/>
      <c r="D151" s="29"/>
      <c r="E151" s="29"/>
      <c r="F151" s="36" t="s">
        <v>131</v>
      </c>
      <c r="G151" s="37"/>
      <c r="H151" s="36" t="s">
        <v>132</v>
      </c>
      <c r="I151" s="37"/>
      <c r="J151" s="36" t="s">
        <v>133</v>
      </c>
      <c r="K151" s="37"/>
      <c r="L151" s="37"/>
      <c r="M151" s="37"/>
      <c r="N151" s="36" t="s">
        <v>134</v>
      </c>
      <c r="O151" s="1"/>
      <c r="P151" s="1"/>
      <c r="Q151" s="1"/>
      <c r="R151" s="1"/>
      <c r="S151" s="1"/>
      <c r="T151" s="1"/>
      <c r="U151" s="1"/>
    </row>
    <row r="152" spans="1:21" ht="13.35" customHeight="1">
      <c r="A152" s="56"/>
      <c r="B152" s="30"/>
      <c r="C152" s="30"/>
      <c r="D152" s="30"/>
      <c r="E152" s="30"/>
      <c r="F152" s="38" t="s">
        <v>135</v>
      </c>
      <c r="G152" s="37"/>
      <c r="H152" s="38" t="s">
        <v>136</v>
      </c>
      <c r="I152" s="37"/>
      <c r="J152" s="38" t="s">
        <v>137</v>
      </c>
      <c r="K152" s="37"/>
      <c r="L152" s="37"/>
      <c r="M152" s="37"/>
      <c r="N152" s="38" t="s">
        <v>138</v>
      </c>
      <c r="O152" s="1"/>
      <c r="P152" s="1"/>
      <c r="Q152" s="1"/>
      <c r="R152" s="1"/>
      <c r="S152" s="1"/>
      <c r="T152" s="1"/>
      <c r="U152" s="1"/>
    </row>
    <row r="153" spans="1:21" ht="13.35" customHeight="1">
      <c r="A153" s="56"/>
      <c r="B153" s="30"/>
      <c r="C153" s="30"/>
      <c r="D153" s="30"/>
      <c r="E153" s="30"/>
      <c r="F153" s="29"/>
      <c r="G153" s="29"/>
      <c r="H153" s="29"/>
      <c r="I153" s="29"/>
      <c r="J153" s="29"/>
      <c r="K153" s="29"/>
      <c r="L153" s="29"/>
      <c r="M153" s="29"/>
      <c r="N153" s="29"/>
      <c r="O153" s="1"/>
      <c r="P153" s="1"/>
      <c r="Q153" s="1"/>
      <c r="R153" s="1"/>
      <c r="S153" s="1"/>
      <c r="T153" s="1"/>
      <c r="U153" s="1"/>
    </row>
    <row r="154" spans="1:21" ht="13.35" customHeight="1">
      <c r="A154" s="51" t="s">
        <v>139</v>
      </c>
      <c r="B154" s="30"/>
      <c r="C154" s="34"/>
      <c r="D154" s="34"/>
      <c r="E154" s="34"/>
      <c r="F154" s="29"/>
      <c r="G154" s="29"/>
      <c r="H154" s="29"/>
      <c r="I154" s="29"/>
      <c r="J154" s="29"/>
      <c r="K154" s="29"/>
      <c r="L154" s="29"/>
      <c r="M154" s="29"/>
      <c r="N154" s="29"/>
      <c r="O154" s="1"/>
      <c r="P154" s="1"/>
      <c r="Q154" s="1"/>
      <c r="R154" s="1"/>
      <c r="S154" s="1"/>
      <c r="T154" s="1"/>
      <c r="U154" s="1"/>
    </row>
    <row r="155" spans="1:21" ht="13.35" customHeight="1">
      <c r="A155" s="52"/>
      <c r="B155" s="34"/>
      <c r="C155" s="30"/>
      <c r="D155" s="34"/>
      <c r="E155" s="34"/>
      <c r="F155" s="29"/>
      <c r="G155" s="29"/>
      <c r="H155" s="29"/>
      <c r="I155" s="29"/>
      <c r="J155" s="29"/>
      <c r="K155" s="29"/>
      <c r="L155" s="29"/>
      <c r="M155" s="29"/>
      <c r="N155" s="29"/>
      <c r="O155" s="1"/>
      <c r="P155" s="1"/>
      <c r="Q155" s="1"/>
      <c r="R155" s="1"/>
      <c r="S155" s="1"/>
      <c r="T155" s="1"/>
      <c r="U155" s="1"/>
    </row>
    <row r="156" spans="1:21" ht="13.35" customHeight="1">
      <c r="A156" s="52" t="s">
        <v>53</v>
      </c>
      <c r="B156" s="34" t="s">
        <v>54</v>
      </c>
      <c r="C156" s="34" t="s">
        <v>55</v>
      </c>
      <c r="D156" s="34" t="s">
        <v>56</v>
      </c>
      <c r="E156" s="34" t="s">
        <v>57</v>
      </c>
      <c r="F156" s="29"/>
      <c r="G156" s="34" t="s">
        <v>58</v>
      </c>
      <c r="H156" s="29"/>
      <c r="I156" s="29"/>
      <c r="J156" s="34" t="s">
        <v>59</v>
      </c>
      <c r="K156" s="29"/>
      <c r="L156" s="29"/>
      <c r="M156" s="29"/>
      <c r="N156" s="29"/>
      <c r="O156" s="1"/>
      <c r="P156" s="1"/>
      <c r="Q156" s="1"/>
      <c r="R156" s="1"/>
      <c r="S156" s="1"/>
      <c r="T156" s="1"/>
      <c r="U156" s="1"/>
    </row>
    <row r="157" spans="1:21" ht="13.35" customHeight="1">
      <c r="A157" s="52"/>
      <c r="B157" s="34"/>
      <c r="C157" s="34"/>
      <c r="D157" s="34"/>
      <c r="E157" s="34"/>
      <c r="F157" s="29"/>
      <c r="G157" s="34"/>
      <c r="H157" s="29"/>
      <c r="I157" s="29"/>
      <c r="J157" s="34"/>
      <c r="K157" s="29"/>
      <c r="L157" s="29"/>
      <c r="M157" s="29"/>
      <c r="N157" s="29"/>
      <c r="O157" s="1"/>
      <c r="P157" s="1"/>
      <c r="Q157" s="1"/>
      <c r="R157" s="1"/>
      <c r="S157" s="1"/>
      <c r="T157" s="1"/>
      <c r="U157" s="1"/>
    </row>
    <row r="158" spans="1:21" ht="13.35" customHeight="1">
      <c r="A158" s="53" t="s">
        <v>140</v>
      </c>
      <c r="B158" s="29">
        <v>1</v>
      </c>
      <c r="C158" s="29">
        <v>1</v>
      </c>
      <c r="D158" s="29">
        <v>101</v>
      </c>
      <c r="E158" s="29" t="s">
        <v>141</v>
      </c>
      <c r="F158" s="29" t="str">
        <f>F142</f>
        <v>3.A</v>
      </c>
      <c r="G158" s="29" t="s">
        <v>62</v>
      </c>
      <c r="H158" s="29" t="str">
        <f>H143</f>
        <v>4.B</v>
      </c>
      <c r="I158" s="29"/>
      <c r="J158" s="29" t="str">
        <f>F141</f>
        <v>2.A</v>
      </c>
      <c r="K158" s="30"/>
      <c r="L158" s="37" t="s">
        <v>63</v>
      </c>
      <c r="M158" s="30"/>
      <c r="N158" s="29"/>
      <c r="O158" s="1"/>
      <c r="P158" s="1"/>
      <c r="Q158" s="1"/>
      <c r="R158" s="1"/>
      <c r="S158" s="1"/>
      <c r="T158" s="1"/>
      <c r="U158" s="1"/>
    </row>
    <row r="159" spans="1:21" ht="13.35" customHeight="1">
      <c r="A159" s="53"/>
      <c r="B159" s="29"/>
      <c r="C159" s="29">
        <v>2</v>
      </c>
      <c r="D159" s="29">
        <v>102</v>
      </c>
      <c r="E159" s="29" t="s">
        <v>142</v>
      </c>
      <c r="F159" s="29" t="str">
        <f>H142</f>
        <v>3.B</v>
      </c>
      <c r="G159" s="29" t="s">
        <v>62</v>
      </c>
      <c r="H159" s="29" t="str">
        <f>F143</f>
        <v>4.A</v>
      </c>
      <c r="I159" s="29"/>
      <c r="J159" s="29" t="str">
        <f>H141</f>
        <v>2.B</v>
      </c>
      <c r="K159" s="30"/>
      <c r="L159" s="37" t="s">
        <v>63</v>
      </c>
      <c r="M159" s="30"/>
      <c r="N159" s="29"/>
      <c r="O159" s="1"/>
      <c r="P159" s="1"/>
      <c r="Q159" s="1"/>
      <c r="R159" s="1"/>
      <c r="S159" s="1"/>
      <c r="T159" s="1"/>
      <c r="U159" s="1"/>
    </row>
    <row r="160" spans="1:21" ht="13.35" customHeight="1">
      <c r="A160" s="53"/>
      <c r="B160" s="29"/>
      <c r="C160" s="29">
        <v>3</v>
      </c>
      <c r="D160" s="29">
        <v>103</v>
      </c>
      <c r="E160" s="29" t="s">
        <v>143</v>
      </c>
      <c r="F160" s="29" t="str">
        <f>J142</f>
        <v>3.C</v>
      </c>
      <c r="G160" s="29" t="s">
        <v>62</v>
      </c>
      <c r="H160" s="29" t="str">
        <f>N143</f>
        <v>4.D</v>
      </c>
      <c r="I160" s="29"/>
      <c r="J160" s="29" t="str">
        <f>J141</f>
        <v>2.C</v>
      </c>
      <c r="K160" s="30"/>
      <c r="L160" s="37" t="s">
        <v>63</v>
      </c>
      <c r="M160" s="30"/>
      <c r="N160" s="29"/>
      <c r="O160" s="1"/>
      <c r="P160" s="1"/>
      <c r="Q160" s="1"/>
      <c r="R160" s="1"/>
      <c r="S160" s="1"/>
      <c r="T160" s="1"/>
      <c r="U160" s="1"/>
    </row>
    <row r="161" spans="1:25" ht="13.35" customHeight="1">
      <c r="A161" s="53"/>
      <c r="B161" s="29"/>
      <c r="C161" s="29">
        <v>4</v>
      </c>
      <c r="D161" s="29">
        <v>104</v>
      </c>
      <c r="E161" s="29" t="s">
        <v>144</v>
      </c>
      <c r="F161" s="29" t="str">
        <f>N142</f>
        <v>3.D</v>
      </c>
      <c r="G161" s="29" t="s">
        <v>62</v>
      </c>
      <c r="H161" s="29" t="str">
        <f>J143</f>
        <v>4.C</v>
      </c>
      <c r="I161" s="29"/>
      <c r="J161" s="29" t="str">
        <f>N141</f>
        <v>2.D</v>
      </c>
      <c r="K161" s="30"/>
      <c r="L161" s="37" t="s">
        <v>63</v>
      </c>
      <c r="M161" s="30"/>
      <c r="N161" s="29"/>
      <c r="O161" s="1"/>
      <c r="P161" s="1"/>
      <c r="Q161" s="1"/>
      <c r="R161" s="1"/>
      <c r="S161" s="1"/>
      <c r="T161" s="1"/>
      <c r="U161" s="1"/>
    </row>
    <row r="162" spans="1:25" ht="13.35" customHeight="1">
      <c r="A162" s="53"/>
      <c r="B162" s="29"/>
      <c r="C162" s="29">
        <v>5</v>
      </c>
      <c r="D162" s="29">
        <v>105</v>
      </c>
      <c r="E162" s="29" t="s">
        <v>145</v>
      </c>
      <c r="F162" s="29" t="str">
        <f>F150</f>
        <v>3.E</v>
      </c>
      <c r="G162" s="29" t="s">
        <v>62</v>
      </c>
      <c r="H162" s="29" t="str">
        <f>H151</f>
        <v>4.F</v>
      </c>
      <c r="I162" s="29"/>
      <c r="J162" s="29" t="str">
        <f>F149</f>
        <v>2.E</v>
      </c>
      <c r="K162" s="30"/>
      <c r="L162" s="37" t="s">
        <v>63</v>
      </c>
      <c r="M162" s="37"/>
      <c r="N162" s="29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3.35" customHeight="1">
      <c r="A163" s="53"/>
      <c r="B163" s="29"/>
      <c r="C163" s="29">
        <v>6</v>
      </c>
      <c r="D163" s="29">
        <v>106</v>
      </c>
      <c r="E163" s="29" t="s">
        <v>146</v>
      </c>
      <c r="F163" s="29" t="str">
        <f>H150</f>
        <v>3.F</v>
      </c>
      <c r="G163" s="29" t="s">
        <v>62</v>
      </c>
      <c r="H163" s="29" t="str">
        <f>F151</f>
        <v>4.E</v>
      </c>
      <c r="I163" s="29"/>
      <c r="J163" s="29" t="str">
        <f>H149</f>
        <v>2.F</v>
      </c>
      <c r="K163" s="30"/>
      <c r="L163" s="37" t="s">
        <v>63</v>
      </c>
      <c r="M163" s="37"/>
      <c r="N163" s="29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3.35" customHeight="1">
      <c r="A164" s="53"/>
      <c r="B164" s="29"/>
      <c r="C164" s="29">
        <v>7</v>
      </c>
      <c r="D164" s="29">
        <v>107</v>
      </c>
      <c r="E164" s="29" t="s">
        <v>147</v>
      </c>
      <c r="F164" s="29" t="str">
        <f>J150</f>
        <v>3.G</v>
      </c>
      <c r="G164" s="29" t="s">
        <v>62</v>
      </c>
      <c r="H164" s="29" t="str">
        <f>N151</f>
        <v>4.H</v>
      </c>
      <c r="I164" s="29"/>
      <c r="J164" s="29" t="str">
        <f>J149</f>
        <v>2.G</v>
      </c>
      <c r="K164" s="30"/>
      <c r="L164" s="37" t="s">
        <v>63</v>
      </c>
      <c r="M164" s="37"/>
      <c r="N164" s="29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3.35" customHeight="1">
      <c r="A165" s="53"/>
      <c r="B165" s="29"/>
      <c r="C165" s="29">
        <v>8</v>
      </c>
      <c r="D165" s="29">
        <v>108</v>
      </c>
      <c r="E165" s="29" t="s">
        <v>148</v>
      </c>
      <c r="F165" s="29" t="str">
        <f>N150</f>
        <v>3.H</v>
      </c>
      <c r="G165" s="29" t="s">
        <v>62</v>
      </c>
      <c r="H165" s="29" t="str">
        <f>J151</f>
        <v>4.G</v>
      </c>
      <c r="I165" s="29"/>
      <c r="J165" s="29" t="str">
        <f>N149</f>
        <v>2.H</v>
      </c>
      <c r="K165" s="30"/>
      <c r="L165" s="37" t="s">
        <v>63</v>
      </c>
      <c r="M165" s="37"/>
      <c r="N165" s="29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3.35" customHeight="1">
      <c r="A166" s="53"/>
      <c r="B166" s="29"/>
      <c r="C166" s="29"/>
      <c r="D166" s="29"/>
      <c r="E166" s="29"/>
      <c r="F166" s="29"/>
      <c r="G166" s="29"/>
      <c r="H166" s="29"/>
      <c r="I166" s="29"/>
      <c r="J166" s="29"/>
      <c r="K166" s="37"/>
      <c r="L166" s="37"/>
      <c r="M166" s="37"/>
      <c r="N166" s="29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3.35" customHeight="1">
      <c r="A167" s="53" t="s">
        <v>149</v>
      </c>
      <c r="B167" s="29">
        <v>2</v>
      </c>
      <c r="C167" s="29">
        <v>1</v>
      </c>
      <c r="D167" s="29">
        <v>109</v>
      </c>
      <c r="E167" s="30" t="s">
        <v>150</v>
      </c>
      <c r="F167" s="29" t="str">
        <f>F140</f>
        <v>1.A</v>
      </c>
      <c r="G167" s="29" t="s">
        <v>62</v>
      </c>
      <c r="H167" s="29" t="str">
        <f>H141</f>
        <v>2.B</v>
      </c>
      <c r="I167" s="29"/>
      <c r="J167" s="29" t="str">
        <f>F142</f>
        <v>3.A</v>
      </c>
      <c r="K167" s="37"/>
      <c r="L167" s="37" t="s">
        <v>63</v>
      </c>
      <c r="M167" s="37"/>
      <c r="N167" s="30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3.35" customHeight="1">
      <c r="A168" s="53"/>
      <c r="B168" s="29"/>
      <c r="C168" s="29">
        <v>2</v>
      </c>
      <c r="D168" s="29">
        <v>110</v>
      </c>
      <c r="E168" s="30" t="s">
        <v>151</v>
      </c>
      <c r="F168" s="29" t="str">
        <f>H140</f>
        <v>1.B</v>
      </c>
      <c r="G168" s="29" t="s">
        <v>62</v>
      </c>
      <c r="H168" s="29" t="str">
        <f>F141</f>
        <v>2.A</v>
      </c>
      <c r="I168" s="29"/>
      <c r="J168" s="29" t="str">
        <f>H142</f>
        <v>3.B</v>
      </c>
      <c r="K168" s="37"/>
      <c r="L168" s="37" t="s">
        <v>63</v>
      </c>
      <c r="M168" s="37"/>
      <c r="N168" s="30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3.35" customHeight="1">
      <c r="A169" s="53"/>
      <c r="B169" s="29"/>
      <c r="C169" s="29">
        <v>3</v>
      </c>
      <c r="D169" s="29">
        <v>111</v>
      </c>
      <c r="E169" s="30" t="s">
        <v>152</v>
      </c>
      <c r="F169" s="29" t="str">
        <f>J140</f>
        <v>1.C</v>
      </c>
      <c r="G169" s="29" t="s">
        <v>62</v>
      </c>
      <c r="H169" s="29" t="str">
        <f>N141</f>
        <v>2.D</v>
      </c>
      <c r="I169" s="29"/>
      <c r="J169" s="29" t="str">
        <f>J142</f>
        <v>3.C</v>
      </c>
      <c r="K169" s="37"/>
      <c r="L169" s="37" t="s">
        <v>63</v>
      </c>
      <c r="M169" s="37"/>
      <c r="N169" s="29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3.35" customHeight="1">
      <c r="A170" s="30"/>
      <c r="B170" s="29"/>
      <c r="C170" s="29">
        <v>4</v>
      </c>
      <c r="D170" s="29">
        <v>112</v>
      </c>
      <c r="E170" s="30" t="s">
        <v>153</v>
      </c>
      <c r="F170" s="29" t="str">
        <f>N140</f>
        <v>1.D</v>
      </c>
      <c r="G170" s="29" t="s">
        <v>62</v>
      </c>
      <c r="H170" s="29" t="str">
        <f>J141</f>
        <v>2.C</v>
      </c>
      <c r="I170" s="29"/>
      <c r="J170" s="29" t="str">
        <f>N142</f>
        <v>3.D</v>
      </c>
      <c r="K170" s="37"/>
      <c r="L170" s="37" t="s">
        <v>63</v>
      </c>
      <c r="M170" s="37"/>
      <c r="N170" s="29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3.35" customHeight="1">
      <c r="A171" s="30"/>
      <c r="B171" s="29"/>
      <c r="C171" s="29">
        <v>5</v>
      </c>
      <c r="D171" s="29">
        <v>113</v>
      </c>
      <c r="E171" s="29" t="s">
        <v>154</v>
      </c>
      <c r="F171" s="29" t="str">
        <f>F148</f>
        <v>1.E</v>
      </c>
      <c r="G171" s="29" t="s">
        <v>62</v>
      </c>
      <c r="H171" s="29" t="str">
        <f>H149</f>
        <v>2.F</v>
      </c>
      <c r="I171" s="29"/>
      <c r="J171" s="29" t="str">
        <f>F150</f>
        <v>3.E</v>
      </c>
      <c r="K171" s="37"/>
      <c r="L171" s="37" t="s">
        <v>63</v>
      </c>
      <c r="M171" s="37"/>
      <c r="N171" s="3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3.35" customHeight="1">
      <c r="A172" s="30"/>
      <c r="B172" s="29"/>
      <c r="C172" s="29">
        <v>6</v>
      </c>
      <c r="D172" s="29">
        <v>114</v>
      </c>
      <c r="E172" s="29" t="s">
        <v>155</v>
      </c>
      <c r="F172" s="29" t="str">
        <f>H148</f>
        <v>1.F</v>
      </c>
      <c r="G172" s="29" t="s">
        <v>62</v>
      </c>
      <c r="H172" s="29" t="str">
        <f>F149</f>
        <v>2.E</v>
      </c>
      <c r="I172" s="29"/>
      <c r="J172" s="29" t="str">
        <f>H150</f>
        <v>3.F</v>
      </c>
      <c r="K172" s="37"/>
      <c r="L172" s="37" t="s">
        <v>63</v>
      </c>
      <c r="M172" s="37"/>
      <c r="N172" s="3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3.35" customHeight="1">
      <c r="A173" s="30"/>
      <c r="B173" s="29"/>
      <c r="C173" s="29">
        <v>7</v>
      </c>
      <c r="D173" s="29">
        <v>115</v>
      </c>
      <c r="E173" s="29" t="s">
        <v>156</v>
      </c>
      <c r="F173" s="29" t="str">
        <f>J148</f>
        <v>1.G</v>
      </c>
      <c r="G173" s="29" t="s">
        <v>62</v>
      </c>
      <c r="H173" s="29" t="str">
        <f>N149</f>
        <v>2.H</v>
      </c>
      <c r="I173" s="29"/>
      <c r="J173" s="29" t="str">
        <f>J150</f>
        <v>3.G</v>
      </c>
      <c r="K173" s="37"/>
      <c r="L173" s="37" t="s">
        <v>63</v>
      </c>
      <c r="M173" s="37"/>
      <c r="N173" s="29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3.35" customHeight="1">
      <c r="A174" s="53"/>
      <c r="B174" s="29"/>
      <c r="C174" s="29">
        <v>8</v>
      </c>
      <c r="D174" s="29">
        <v>116</v>
      </c>
      <c r="E174" s="29" t="s">
        <v>157</v>
      </c>
      <c r="F174" s="29" t="str">
        <f>N148</f>
        <v>1.H</v>
      </c>
      <c r="G174" s="29" t="s">
        <v>62</v>
      </c>
      <c r="H174" s="29" t="str">
        <f>J149</f>
        <v>2.G</v>
      </c>
      <c r="I174" s="29"/>
      <c r="J174" s="29" t="str">
        <f>N150</f>
        <v>3.H</v>
      </c>
      <c r="K174" s="37"/>
      <c r="L174" s="37" t="s">
        <v>63</v>
      </c>
      <c r="M174" s="37"/>
      <c r="N174" s="29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3.35" customHeight="1">
      <c r="A175" s="53"/>
      <c r="B175" s="29"/>
      <c r="C175" s="29"/>
      <c r="D175" s="29"/>
      <c r="E175" s="29"/>
      <c r="F175" s="29"/>
      <c r="G175" s="29"/>
      <c r="H175" s="29"/>
      <c r="I175" s="29"/>
      <c r="J175" s="29"/>
      <c r="K175" s="37"/>
      <c r="L175" s="37"/>
      <c r="M175" s="37"/>
      <c r="N175" s="29"/>
      <c r="Y175" s="1"/>
    </row>
    <row r="176" spans="1:25" ht="13.35" customHeight="1">
      <c r="A176" s="53" t="s">
        <v>158</v>
      </c>
      <c r="B176" s="29">
        <v>3</v>
      </c>
      <c r="C176" s="29">
        <v>1</v>
      </c>
      <c r="D176" s="29">
        <v>117</v>
      </c>
      <c r="E176" s="29" t="s">
        <v>159</v>
      </c>
      <c r="F176" s="29" t="str">
        <f>IF(K158&gt;M158,F158,IF(K158=M158,"Sieger AF 9",H158))</f>
        <v>Sieger AF 9</v>
      </c>
      <c r="G176" s="29" t="s">
        <v>62</v>
      </c>
      <c r="H176" s="29" t="str">
        <f>IF(K160&gt;M160,F160,IF(K160=M160,"Sieger AF 11",H160))</f>
        <v>Sieger AF 11</v>
      </c>
      <c r="I176" s="29"/>
      <c r="J176" s="30" t="str">
        <f>F144</f>
        <v>5.A</v>
      </c>
      <c r="K176" s="37"/>
      <c r="L176" s="37" t="s">
        <v>63</v>
      </c>
      <c r="M176" s="37"/>
      <c r="N176" s="31"/>
      <c r="O176"/>
      <c r="P176"/>
      <c r="Q176"/>
      <c r="R176"/>
      <c r="S176"/>
      <c r="T176"/>
      <c r="U176"/>
      <c r="Y176" s="1"/>
    </row>
    <row r="177" spans="1:25" ht="13.35" customHeight="1">
      <c r="A177" s="53"/>
      <c r="B177" s="29"/>
      <c r="C177" s="29">
        <v>2</v>
      </c>
      <c r="D177" s="29">
        <v>118</v>
      </c>
      <c r="E177" s="29" t="s">
        <v>160</v>
      </c>
      <c r="F177" s="29" t="str">
        <f>IF(K159&gt;M159,F159,IF(K159=M159,"Sieger AF 10",H159))</f>
        <v>Sieger AF 10</v>
      </c>
      <c r="G177" s="29" t="s">
        <v>62</v>
      </c>
      <c r="H177" s="29" t="str">
        <f>IF(K161&gt;M161,F161,IF(K161=M161,"Sieger AF 12",H161))</f>
        <v>Sieger AF 12</v>
      </c>
      <c r="I177" s="29"/>
      <c r="J177" s="30" t="s">
        <v>108</v>
      </c>
      <c r="K177" s="37"/>
      <c r="L177" s="37" t="s">
        <v>63</v>
      </c>
      <c r="M177" s="37"/>
      <c r="N177" s="31"/>
      <c r="O177"/>
      <c r="P177"/>
      <c r="Q177"/>
      <c r="R177"/>
      <c r="S177"/>
      <c r="T177"/>
      <c r="U177"/>
      <c r="Y177" s="1"/>
    </row>
    <row r="178" spans="1:25" ht="13.35" customHeight="1">
      <c r="A178" s="53"/>
      <c r="B178" s="29"/>
      <c r="C178" s="29">
        <v>3</v>
      </c>
      <c r="D178" s="29">
        <v>119</v>
      </c>
      <c r="E178" s="29" t="s">
        <v>161</v>
      </c>
      <c r="F178" s="29" t="str">
        <f>IF(K162&gt;M162,F162,IF(K162=M162,"Sieger AF 13",H162))</f>
        <v>Sieger AF 13</v>
      </c>
      <c r="G178" s="29" t="s">
        <v>62</v>
      </c>
      <c r="H178" s="29" t="str">
        <f>IF(K164&gt;M164,F164,IF(K164=M164,"Sieger AF 15",H164))</f>
        <v>Sieger AF 15</v>
      </c>
      <c r="I178" s="29"/>
      <c r="J178" s="30" t="str">
        <f>J144</f>
        <v>5.C</v>
      </c>
      <c r="K178" s="37"/>
      <c r="L178" s="37" t="s">
        <v>63</v>
      </c>
      <c r="M178" s="37"/>
      <c r="N178" s="31"/>
      <c r="O178"/>
      <c r="P178"/>
      <c r="Q178"/>
      <c r="R178"/>
      <c r="S178"/>
      <c r="T178"/>
      <c r="U178"/>
      <c r="Y178" s="1"/>
    </row>
    <row r="179" spans="1:25" ht="13.35" customHeight="1">
      <c r="A179" s="53"/>
      <c r="B179" s="29"/>
      <c r="C179" s="29">
        <v>4</v>
      </c>
      <c r="D179" s="29">
        <v>120</v>
      </c>
      <c r="E179" s="29" t="s">
        <v>162</v>
      </c>
      <c r="F179" s="29" t="str">
        <f>IF(K163&gt;M163,F163,IF(K163=M163,"Sieger AF 14",H163))</f>
        <v>Sieger AF 14</v>
      </c>
      <c r="G179" s="29" t="s">
        <v>62</v>
      </c>
      <c r="H179" s="29" t="str">
        <f>IF(K165&gt;M165,F165,IF(K165=M165,"Sieger AF 16",H165))</f>
        <v>Sieger AF 16</v>
      </c>
      <c r="I179" s="29"/>
      <c r="J179" s="30" t="str">
        <f>N144</f>
        <v>5.D</v>
      </c>
      <c r="K179" s="37"/>
      <c r="L179" s="37" t="s">
        <v>63</v>
      </c>
      <c r="M179" s="37"/>
      <c r="N179" s="31"/>
      <c r="O179"/>
      <c r="P179"/>
      <c r="Q179"/>
      <c r="R179"/>
      <c r="S179"/>
      <c r="T179"/>
      <c r="U179"/>
      <c r="Y179" s="1"/>
    </row>
    <row r="180" spans="1:25" ht="13.35" customHeight="1">
      <c r="A180" s="30"/>
      <c r="B180" s="29"/>
      <c r="C180" s="29">
        <v>5</v>
      </c>
      <c r="D180" s="29">
        <v>121</v>
      </c>
      <c r="E180" s="29" t="s">
        <v>163</v>
      </c>
      <c r="F180" s="29" t="str">
        <f>IF(K158&lt;M158,F158,IF(K158=M158,"Verlierer AF 9",H158))</f>
        <v>Verlierer AF 9</v>
      </c>
      <c r="G180" s="29" t="s">
        <v>62</v>
      </c>
      <c r="H180" s="29" t="str">
        <f>IF(K160&lt;M160,F160,IF(K160=M160,"Verlierer AF 11",H160))</f>
        <v>Verlierer AF 11</v>
      </c>
      <c r="I180" s="29"/>
      <c r="J180" s="30" t="str">
        <f>F152</f>
        <v>5.E</v>
      </c>
      <c r="K180" s="37"/>
      <c r="L180" s="37" t="s">
        <v>63</v>
      </c>
      <c r="M180" s="37"/>
      <c r="N180" s="30"/>
      <c r="Y180" s="1"/>
    </row>
    <row r="181" spans="1:25" ht="13.35" customHeight="1">
      <c r="A181" s="30"/>
      <c r="B181" s="29"/>
      <c r="C181" s="29">
        <v>6</v>
      </c>
      <c r="D181" s="29">
        <v>122</v>
      </c>
      <c r="E181" s="29" t="s">
        <v>164</v>
      </c>
      <c r="F181" s="29" t="str">
        <f>IF(K159&lt;M159,F159,IF(K159=M159,"Verlierer AF 10",H159))</f>
        <v>Verlierer AF 10</v>
      </c>
      <c r="G181" s="29" t="s">
        <v>62</v>
      </c>
      <c r="H181" s="29" t="str">
        <f>IF(K161&lt;M161,F161,IF(K161=M161,"Verlierer AF 12",H161))</f>
        <v>Verlierer AF 12</v>
      </c>
      <c r="I181" s="29"/>
      <c r="J181" s="30" t="str">
        <f>H152</f>
        <v>5.F</v>
      </c>
      <c r="K181" s="37"/>
      <c r="L181" s="37" t="s">
        <v>63</v>
      </c>
      <c r="M181" s="37"/>
      <c r="N181" s="3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3.35" customHeight="1">
      <c r="A182" s="30"/>
      <c r="B182" s="29"/>
      <c r="C182" s="29">
        <v>7</v>
      </c>
      <c r="D182" s="29">
        <v>123</v>
      </c>
      <c r="E182" s="29" t="s">
        <v>165</v>
      </c>
      <c r="F182" s="29" t="str">
        <f>F145</f>
        <v>6.A</v>
      </c>
      <c r="G182" s="29" t="s">
        <v>62</v>
      </c>
      <c r="H182" s="29" t="str">
        <f>H145</f>
        <v>6.B</v>
      </c>
      <c r="I182" s="29"/>
      <c r="J182" s="29" t="str">
        <f>F143</f>
        <v>4.A</v>
      </c>
      <c r="K182" s="30"/>
      <c r="L182" s="37" t="s">
        <v>63</v>
      </c>
      <c r="M182" s="30"/>
      <c r="N182" s="31"/>
      <c r="O182"/>
      <c r="P182"/>
      <c r="Q182"/>
      <c r="R182"/>
      <c r="S182"/>
      <c r="T182"/>
      <c r="U182"/>
      <c r="V182"/>
    </row>
    <row r="183" spans="1:25" ht="13.35" customHeight="1">
      <c r="A183" s="30"/>
      <c r="B183" s="29"/>
      <c r="C183" s="29">
        <v>8</v>
      </c>
      <c r="D183" s="29">
        <v>124</v>
      </c>
      <c r="E183" s="29" t="s">
        <v>165</v>
      </c>
      <c r="F183" s="29" t="str">
        <f>J145</f>
        <v>6.C</v>
      </c>
      <c r="G183" s="29" t="s">
        <v>62</v>
      </c>
      <c r="H183" s="29" t="str">
        <f>N145</f>
        <v>6.D</v>
      </c>
      <c r="I183" s="29"/>
      <c r="J183" s="29" t="str">
        <f>H143</f>
        <v>4.B</v>
      </c>
      <c r="K183" s="30"/>
      <c r="L183" s="37" t="s">
        <v>63</v>
      </c>
      <c r="M183" s="30"/>
      <c r="N183" s="31"/>
      <c r="O183"/>
      <c r="P183"/>
      <c r="Q183"/>
      <c r="R183"/>
      <c r="S183"/>
      <c r="T183"/>
      <c r="U183"/>
      <c r="V183"/>
    </row>
    <row r="184" spans="1:25" ht="13.35" customHeight="1">
      <c r="A184" s="53"/>
      <c r="B184" s="29"/>
      <c r="C184" s="29"/>
      <c r="D184" s="29"/>
      <c r="E184" s="29"/>
      <c r="F184" s="29"/>
      <c r="G184" s="29"/>
      <c r="H184" s="29"/>
      <c r="I184" s="29"/>
      <c r="J184" s="30"/>
      <c r="K184" s="37"/>
      <c r="L184" s="37"/>
      <c r="M184" s="37"/>
      <c r="N184" s="29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5" ht="13.35" customHeight="1">
      <c r="A185" s="53" t="s">
        <v>166</v>
      </c>
      <c r="B185" s="29">
        <v>4</v>
      </c>
      <c r="C185" s="29">
        <v>5</v>
      </c>
      <c r="D185" s="29">
        <v>125</v>
      </c>
      <c r="E185" s="29" t="s">
        <v>167</v>
      </c>
      <c r="F185" s="29" t="str">
        <f>IF(K162&lt;M162,F162,IF(K162=M162,"Verlierer AF 13",H162))</f>
        <v>Verlierer AF 13</v>
      </c>
      <c r="G185" s="29" t="s">
        <v>62</v>
      </c>
      <c r="H185" s="29" t="str">
        <f>IF(K164&lt;M164,F164,IF(K164=M164,"Verlierer AF 15",H164))</f>
        <v>Verlierer AF 15</v>
      </c>
      <c r="I185" s="29"/>
      <c r="J185" s="30"/>
      <c r="K185" s="37"/>
      <c r="L185" s="37" t="s">
        <v>63</v>
      </c>
      <c r="M185" s="37"/>
      <c r="N185" s="29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5" ht="13.35" customHeight="1">
      <c r="A186" s="53"/>
      <c r="B186" s="29"/>
      <c r="C186" s="29">
        <v>6</v>
      </c>
      <c r="D186" s="29">
        <v>126</v>
      </c>
      <c r="E186" s="29" t="s">
        <v>168</v>
      </c>
      <c r="F186" s="29" t="str">
        <f>IF(K163&lt;M163,F163,IF(K163=M163,"Verlierer AF 14",H163))</f>
        <v>Verlierer AF 14</v>
      </c>
      <c r="G186" s="29" t="s">
        <v>62</v>
      </c>
      <c r="H186" s="29" t="str">
        <f>IF(K165&lt;M165,F165,IF(K165=M165,"Verlierer AF 16",H165))</f>
        <v>Verlierer AF 16</v>
      </c>
      <c r="I186" s="29"/>
      <c r="J186" s="30"/>
      <c r="K186" s="37"/>
      <c r="L186" s="37" t="s">
        <v>63</v>
      </c>
      <c r="M186" s="37"/>
      <c r="N186" s="29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5" ht="13.35" customHeight="1">
      <c r="A187" s="53"/>
      <c r="B187" s="29"/>
      <c r="C187" s="29">
        <v>7</v>
      </c>
      <c r="D187" s="29">
        <v>127</v>
      </c>
      <c r="E187" s="29" t="s">
        <v>169</v>
      </c>
      <c r="F187" s="29" t="str">
        <f>F144</f>
        <v>5.A</v>
      </c>
      <c r="G187" s="29" t="s">
        <v>62</v>
      </c>
      <c r="H187" s="29" t="str">
        <f>H144</f>
        <v>5.B</v>
      </c>
      <c r="I187" s="29"/>
      <c r="J187" s="29" t="str">
        <f>J143</f>
        <v>4.C</v>
      </c>
      <c r="K187" s="37"/>
      <c r="L187" s="37" t="s">
        <v>63</v>
      </c>
      <c r="M187" s="37"/>
      <c r="N187" s="29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5" ht="13.35" customHeight="1">
      <c r="A188" s="53"/>
      <c r="B188" s="29"/>
      <c r="C188" s="29">
        <v>8</v>
      </c>
      <c r="D188" s="29">
        <v>128</v>
      </c>
      <c r="E188" s="29" t="s">
        <v>170</v>
      </c>
      <c r="F188" s="29" t="str">
        <f>J144</f>
        <v>5.C</v>
      </c>
      <c r="G188" s="29" t="s">
        <v>62</v>
      </c>
      <c r="H188" s="29" t="str">
        <f>N144</f>
        <v>5.D</v>
      </c>
      <c r="I188" s="29"/>
      <c r="J188" s="29" t="str">
        <f>N143</f>
        <v>4.D</v>
      </c>
      <c r="K188" s="37"/>
      <c r="L188" s="37" t="s">
        <v>63</v>
      </c>
      <c r="M188" s="37"/>
      <c r="N188" s="29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5" ht="13.35" customHeight="1">
      <c r="A189" s="53"/>
      <c r="B189" s="29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X189" s="1"/>
    </row>
    <row r="190" spans="1:25" ht="13.35" customHeight="1">
      <c r="A190" s="53" t="s">
        <v>171</v>
      </c>
      <c r="B190" s="29">
        <v>5</v>
      </c>
      <c r="C190" s="29">
        <v>5</v>
      </c>
      <c r="D190" s="29">
        <v>129</v>
      </c>
      <c r="E190" s="29" t="s">
        <v>172</v>
      </c>
      <c r="F190" s="29" t="str">
        <f>F152</f>
        <v>5.E</v>
      </c>
      <c r="G190" s="29" t="s">
        <v>62</v>
      </c>
      <c r="H190" s="29" t="str">
        <f>H152</f>
        <v>5.F</v>
      </c>
      <c r="I190" s="29"/>
      <c r="J190" s="29" t="str">
        <f>F151</f>
        <v>4.E</v>
      </c>
      <c r="K190" s="37"/>
      <c r="L190" s="37" t="s">
        <v>63</v>
      </c>
      <c r="M190" s="37"/>
      <c r="N190" s="30"/>
      <c r="X190" s="1"/>
    </row>
    <row r="191" spans="1:25" ht="13.35" customHeight="1">
      <c r="A191" s="53"/>
      <c r="B191" s="29"/>
      <c r="C191" s="29">
        <v>6</v>
      </c>
      <c r="D191" s="29">
        <v>130</v>
      </c>
      <c r="E191" s="29" t="s">
        <v>173</v>
      </c>
      <c r="F191" s="29" t="str">
        <f>J152</f>
        <v>5.G</v>
      </c>
      <c r="G191" s="29" t="s">
        <v>62</v>
      </c>
      <c r="H191" s="29" t="str">
        <f>N152</f>
        <v>5.H</v>
      </c>
      <c r="I191" s="29"/>
      <c r="J191" s="29" t="str">
        <f>H151</f>
        <v>4.F</v>
      </c>
      <c r="K191" s="37"/>
      <c r="L191" s="37" t="s">
        <v>63</v>
      </c>
      <c r="M191" s="37"/>
      <c r="N191" s="30"/>
      <c r="X191" s="1"/>
    </row>
    <row r="192" spans="1:25" ht="13.35" customHeight="1">
      <c r="A192" s="53"/>
      <c r="B192" s="29"/>
      <c r="C192" s="29">
        <v>7</v>
      </c>
      <c r="D192" s="29">
        <v>131</v>
      </c>
      <c r="E192" s="29" t="s">
        <v>165</v>
      </c>
      <c r="F192" s="29" t="str">
        <f>F145</f>
        <v>6.A</v>
      </c>
      <c r="G192" s="29" t="s">
        <v>62</v>
      </c>
      <c r="H192" s="29" t="str">
        <f>J145</f>
        <v>6.C</v>
      </c>
      <c r="I192" s="29"/>
      <c r="J192" s="29" t="str">
        <f>J151</f>
        <v>4.G</v>
      </c>
      <c r="K192" s="30"/>
      <c r="L192" s="37" t="s">
        <v>63</v>
      </c>
      <c r="M192" s="30"/>
      <c r="N192" s="30"/>
      <c r="X192" s="1"/>
    </row>
    <row r="193" spans="1:24" ht="13.35" customHeight="1">
      <c r="A193" s="53"/>
      <c r="B193" s="29"/>
      <c r="C193" s="29">
        <v>8</v>
      </c>
      <c r="D193" s="29">
        <v>132</v>
      </c>
      <c r="E193" s="29" t="s">
        <v>165</v>
      </c>
      <c r="F193" s="29" t="str">
        <f>H145</f>
        <v>6.B</v>
      </c>
      <c r="G193" s="29" t="s">
        <v>62</v>
      </c>
      <c r="H193" s="29" t="str">
        <f>N145</f>
        <v>6.D</v>
      </c>
      <c r="I193" s="29"/>
      <c r="J193" s="29" t="str">
        <f>N151</f>
        <v>4.H</v>
      </c>
      <c r="K193" s="30"/>
      <c r="L193" s="37" t="s">
        <v>63</v>
      </c>
      <c r="M193" s="30"/>
      <c r="N193" s="29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3.35" customHeight="1">
      <c r="A194" s="53"/>
      <c r="B194" s="29"/>
      <c r="C194" s="29"/>
      <c r="D194" s="29"/>
      <c r="E194" s="29"/>
      <c r="F194" s="29"/>
      <c r="G194" s="29"/>
      <c r="H194" s="29"/>
      <c r="I194" s="29"/>
      <c r="J194" s="29"/>
      <c r="K194" s="37"/>
      <c r="L194" s="37"/>
      <c r="M194" s="37"/>
      <c r="N194" s="29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3.35" customHeight="1">
      <c r="A195" s="53" t="s">
        <v>174</v>
      </c>
      <c r="B195" s="29">
        <v>6</v>
      </c>
      <c r="C195" s="29">
        <v>5</v>
      </c>
      <c r="D195" s="29">
        <v>133</v>
      </c>
      <c r="E195" s="29" t="s">
        <v>175</v>
      </c>
      <c r="F195" s="29" t="str">
        <f>IF(K167&lt;M167,F167,IF(K167=M167,"Verlierer AF 1",H167))</f>
        <v>Verlierer AF 1</v>
      </c>
      <c r="G195" s="29" t="s">
        <v>62</v>
      </c>
      <c r="H195" s="29" t="str">
        <f>IF(K169&lt;M169,F169,IF(K169=M169,"Verlierer AF 3",H169))</f>
        <v>Verlierer AF 3</v>
      </c>
      <c r="I195" s="29"/>
      <c r="J195" s="30" t="str">
        <f>J152</f>
        <v>5.G</v>
      </c>
      <c r="K195" s="37"/>
      <c r="L195" s="37" t="s">
        <v>63</v>
      </c>
      <c r="M195" s="37"/>
      <c r="N195" s="29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3.35" customHeight="1">
      <c r="A196" s="53"/>
      <c r="B196" s="29"/>
      <c r="C196" s="29">
        <v>6</v>
      </c>
      <c r="D196" s="29">
        <v>134</v>
      </c>
      <c r="E196" s="29" t="s">
        <v>176</v>
      </c>
      <c r="F196" s="29" t="str">
        <f>IF(K168&lt;M168,F168,IF(K168=M168,"Verlierer AF 2",H168))</f>
        <v>Verlierer AF 2</v>
      </c>
      <c r="G196" s="29" t="s">
        <v>62</v>
      </c>
      <c r="H196" s="29" t="str">
        <f>IF(K170&lt;M170,F170,IF(K170=M170,"Verlierer AF 4",H170))</f>
        <v>Verlierer AF 4</v>
      </c>
      <c r="I196" s="29"/>
      <c r="J196" s="30" t="str">
        <f>N152</f>
        <v>5.H</v>
      </c>
      <c r="K196" s="37"/>
      <c r="L196" s="37" t="s">
        <v>63</v>
      </c>
      <c r="M196" s="37"/>
      <c r="N196" s="29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3.35" customHeight="1">
      <c r="A197" s="53"/>
      <c r="B197" s="29"/>
      <c r="C197" s="29">
        <v>7</v>
      </c>
      <c r="D197" s="29">
        <v>135</v>
      </c>
      <c r="E197" s="29" t="s">
        <v>177</v>
      </c>
      <c r="F197" s="29" t="str">
        <f>IF(K171&lt;M171,F171,IF(K171=M171,"Verlierer AF 5",H171))</f>
        <v>Verlierer AF 5</v>
      </c>
      <c r="G197" s="29" t="s">
        <v>62</v>
      </c>
      <c r="H197" s="29" t="str">
        <f>IF(K173&lt;M173,F173,IF(K173=M173,"Verlierer AF 7",H173))</f>
        <v>Verlierer AF 7</v>
      </c>
      <c r="I197" s="29"/>
      <c r="J197" s="30" t="str">
        <f>F145</f>
        <v>6.A</v>
      </c>
      <c r="K197" s="37"/>
      <c r="L197" s="37" t="s">
        <v>63</v>
      </c>
      <c r="M197" s="37"/>
      <c r="N197" s="29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3.35" customHeight="1">
      <c r="A198" s="53"/>
      <c r="B198" s="29"/>
      <c r="C198" s="29">
        <v>8</v>
      </c>
      <c r="D198" s="29">
        <v>136</v>
      </c>
      <c r="E198" s="29" t="s">
        <v>178</v>
      </c>
      <c r="F198" s="29" t="str">
        <f>IF(K172&lt;M172,F172,IF(K172=M172,"Verlierer AF 6",H172))</f>
        <v>Verlierer AF 6</v>
      </c>
      <c r="G198" s="29" t="s">
        <v>62</v>
      </c>
      <c r="H198" s="29" t="str">
        <f>IF(K174&lt;M174,F174,IF(K174=M174,"Verlierer AF 8",H174))</f>
        <v>Verlierer AF 8</v>
      </c>
      <c r="I198" s="29"/>
      <c r="J198" s="30" t="str">
        <f>N145</f>
        <v>6.D</v>
      </c>
      <c r="K198" s="37"/>
      <c r="L198" s="37" t="s">
        <v>63</v>
      </c>
      <c r="M198" s="37"/>
      <c r="N198" s="29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3.35" customHeight="1">
      <c r="A199" s="53"/>
      <c r="B199" s="29"/>
      <c r="C199" s="29"/>
      <c r="D199" s="29"/>
      <c r="E199" s="29"/>
      <c r="F199" s="29"/>
      <c r="G199" s="29"/>
      <c r="H199" s="29"/>
      <c r="I199" s="29"/>
      <c r="J199" s="29"/>
      <c r="K199" s="37"/>
      <c r="L199" s="37"/>
      <c r="M199" s="37"/>
      <c r="N199" s="29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3.35" customHeight="1">
      <c r="A200" s="53" t="s">
        <v>60</v>
      </c>
      <c r="B200" s="29">
        <v>7</v>
      </c>
      <c r="C200" s="29">
        <v>5</v>
      </c>
      <c r="D200" s="29">
        <v>137</v>
      </c>
      <c r="E200" s="29" t="s">
        <v>179</v>
      </c>
      <c r="F200" s="29" t="str">
        <f>IF(K167&gt;M167,F167,IF(K167=M167,"Sieger AF 1",H167))</f>
        <v>Sieger AF 1</v>
      </c>
      <c r="G200" s="29" t="s">
        <v>62</v>
      </c>
      <c r="H200" s="29" t="str">
        <f>IF(K169&gt;M169,F169,IF(K169=M169,"Sieger AF 3",H169))</f>
        <v>Sieger AF 3</v>
      </c>
      <c r="I200" s="29"/>
      <c r="J200" s="30" t="str">
        <f>H145</f>
        <v>6.B</v>
      </c>
      <c r="K200" s="37"/>
      <c r="L200" s="37" t="s">
        <v>63</v>
      </c>
      <c r="M200" s="37"/>
      <c r="N200" s="29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3.35" customHeight="1">
      <c r="A201" s="53"/>
      <c r="B201" s="29"/>
      <c r="C201" s="29">
        <v>6</v>
      </c>
      <c r="D201" s="29">
        <v>138</v>
      </c>
      <c r="E201" s="29" t="s">
        <v>180</v>
      </c>
      <c r="F201" s="29" t="str">
        <f>IF(K168&gt;M168,F168,IF(K168=M168,"Sieger AF 2",H168))</f>
        <v>Sieger AF 2</v>
      </c>
      <c r="G201" s="29" t="s">
        <v>62</v>
      </c>
      <c r="H201" s="29" t="str">
        <f>IF(K170&gt;M170,F170,IF(K170=M170,"Sieger AF 4",H170))</f>
        <v>Sieger AF 4</v>
      </c>
      <c r="I201" s="29"/>
      <c r="J201" s="30" t="str">
        <f>J145</f>
        <v>6.C</v>
      </c>
      <c r="K201" s="37"/>
      <c r="L201" s="37" t="s">
        <v>63</v>
      </c>
      <c r="M201" s="37"/>
      <c r="N201" s="29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3.35" customHeight="1">
      <c r="A202" s="53"/>
      <c r="B202" s="29"/>
      <c r="C202" s="29">
        <v>7</v>
      </c>
      <c r="D202" s="29">
        <v>139</v>
      </c>
      <c r="E202" s="29" t="s">
        <v>181</v>
      </c>
      <c r="F202" s="29" t="str">
        <f>IF(K171&gt;M171,F171,IF(K171=M171,"Sieger AF 5",H171))</f>
        <v>Sieger AF 5</v>
      </c>
      <c r="G202" s="29" t="s">
        <v>62</v>
      </c>
      <c r="H202" s="29" t="str">
        <f>IF(K173&gt;M173,F173,IF(K173=M173,"Sieger AF 7",H173))</f>
        <v>Sieger AF 7</v>
      </c>
      <c r="I202" s="29"/>
      <c r="J202" s="30" t="str">
        <f>F144</f>
        <v>5.A</v>
      </c>
      <c r="K202" s="37"/>
      <c r="L202" s="37" t="s">
        <v>63</v>
      </c>
      <c r="M202" s="37"/>
      <c r="N202" s="29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3.35" customHeight="1">
      <c r="A203" s="53"/>
      <c r="B203" s="29"/>
      <c r="C203" s="29">
        <v>8</v>
      </c>
      <c r="D203" s="29">
        <v>140</v>
      </c>
      <c r="E203" s="29" t="s">
        <v>182</v>
      </c>
      <c r="F203" s="29" t="str">
        <f>IF(K172&gt;M172,F172,IF(K172=M172,"Sieger AF 6",H172))</f>
        <v>Sieger AF 6</v>
      </c>
      <c r="G203" s="29" t="s">
        <v>62</v>
      </c>
      <c r="H203" s="29" t="str">
        <f>IF(K174&gt;M174,F174,IF(K174=M174,"Sieger AF 8",H174))</f>
        <v>Sieger AF 8</v>
      </c>
      <c r="I203" s="29"/>
      <c r="J203" s="30" t="str">
        <f>H144</f>
        <v>5.B</v>
      </c>
      <c r="K203" s="37"/>
      <c r="L203" s="37" t="s">
        <v>63</v>
      </c>
      <c r="M203" s="37"/>
      <c r="N203" s="29"/>
      <c r="O203" s="1"/>
      <c r="P203" s="1"/>
      <c r="Q203" s="1"/>
      <c r="R203" s="1"/>
      <c r="S203" s="1"/>
      <c r="T203" s="1"/>
      <c r="U203" s="1"/>
    </row>
    <row r="204" spans="1:24" ht="13.35" customHeight="1">
      <c r="A204" s="53"/>
      <c r="B204" s="29"/>
      <c r="C204" s="29">
        <v>9</v>
      </c>
      <c r="D204" s="29">
        <v>141</v>
      </c>
      <c r="E204" s="29" t="s">
        <v>165</v>
      </c>
      <c r="F204" s="29" t="str">
        <f>F145</f>
        <v>6.A</v>
      </c>
      <c r="G204" s="29" t="s">
        <v>62</v>
      </c>
      <c r="H204" s="29" t="str">
        <f>N145</f>
        <v>6.D</v>
      </c>
      <c r="I204" s="29"/>
      <c r="J204" s="29" t="str">
        <f>J144</f>
        <v>5.C</v>
      </c>
      <c r="K204" s="37"/>
      <c r="L204" s="37" t="s">
        <v>63</v>
      </c>
      <c r="M204" s="37"/>
      <c r="N204" s="29"/>
      <c r="O204" s="1"/>
      <c r="P204" s="1"/>
      <c r="Q204" s="1"/>
      <c r="R204" s="1"/>
      <c r="S204" s="1"/>
      <c r="T204" s="1"/>
      <c r="U204" s="1"/>
    </row>
    <row r="205" spans="1:24" ht="13.35" customHeight="1">
      <c r="A205" s="53"/>
      <c r="B205" s="29"/>
      <c r="C205" s="29"/>
      <c r="D205" s="29"/>
      <c r="E205" s="29"/>
      <c r="F205" s="29"/>
      <c r="G205" s="31"/>
      <c r="H205" s="29"/>
      <c r="I205" s="29"/>
      <c r="J205" s="29"/>
      <c r="K205" s="37"/>
      <c r="L205" s="37"/>
      <c r="M205" s="37"/>
      <c r="N205" s="29"/>
      <c r="O205" s="1"/>
      <c r="P205" s="1"/>
      <c r="Q205" s="1"/>
      <c r="R205" s="1"/>
      <c r="S205" s="1"/>
      <c r="T205" s="1"/>
      <c r="U205" s="1"/>
    </row>
    <row r="206" spans="1:24" ht="13.35" customHeight="1">
      <c r="A206" s="53" t="s">
        <v>65</v>
      </c>
      <c r="B206" s="29">
        <v>8</v>
      </c>
      <c r="C206" s="29">
        <v>5</v>
      </c>
      <c r="D206" s="29">
        <v>142</v>
      </c>
      <c r="E206" s="29" t="s">
        <v>183</v>
      </c>
      <c r="F206" s="29" t="str">
        <f>IF(K187&gt;M187,F187,IF(K187=M187,"Sieger VF 17",H187))</f>
        <v>Sieger VF 17</v>
      </c>
      <c r="G206" s="29" t="s">
        <v>62</v>
      </c>
      <c r="H206" s="29" t="str">
        <f>IF(K190&gt;M190,F190,IF(K190=M190,"Sieger VF 19",H190))</f>
        <v>Sieger VF 19</v>
      </c>
      <c r="I206" s="29"/>
      <c r="J206" s="29" t="str">
        <f>F143</f>
        <v>4.A</v>
      </c>
      <c r="K206" s="37"/>
      <c r="L206" s="37" t="s">
        <v>63</v>
      </c>
      <c r="M206" s="37"/>
      <c r="N206" s="29"/>
      <c r="O206" s="1"/>
      <c r="P206" s="1"/>
      <c r="Q206" s="1"/>
      <c r="R206" s="1"/>
      <c r="S206" s="1"/>
      <c r="T206" s="1"/>
      <c r="U206" s="1"/>
    </row>
    <row r="207" spans="1:24" ht="13.35" customHeight="1">
      <c r="A207" s="53"/>
      <c r="B207" s="29"/>
      <c r="C207" s="29">
        <v>6</v>
      </c>
      <c r="D207" s="29">
        <v>143</v>
      </c>
      <c r="E207" s="29" t="s">
        <v>184</v>
      </c>
      <c r="F207" s="29" t="str">
        <f>IF(K188&gt;M188,F188,IF(K188=M188,"Sieger VF 18",H188))</f>
        <v>Sieger VF 18</v>
      </c>
      <c r="G207" s="29" t="s">
        <v>62</v>
      </c>
      <c r="H207" s="29" t="str">
        <f>IF(K191&gt;M191,F191,IF(K191=M191,"Sieger VF 20",H191))</f>
        <v>Sieger VF 20</v>
      </c>
      <c r="I207" s="29"/>
      <c r="J207" s="29" t="str">
        <f>H143</f>
        <v>4.B</v>
      </c>
      <c r="K207" s="37"/>
      <c r="L207" s="37" t="s">
        <v>63</v>
      </c>
      <c r="M207" s="37"/>
      <c r="N207" s="29"/>
      <c r="O207" s="1"/>
      <c r="P207" s="1"/>
      <c r="Q207" s="1"/>
      <c r="R207" s="1"/>
      <c r="S207" s="1"/>
      <c r="T207" s="1"/>
      <c r="U207" s="1"/>
    </row>
    <row r="208" spans="1:24" ht="13.35" customHeight="1">
      <c r="A208" s="53"/>
      <c r="B208" s="29"/>
      <c r="C208" s="29">
        <v>7</v>
      </c>
      <c r="D208" s="29">
        <v>144</v>
      </c>
      <c r="E208" s="29" t="s">
        <v>185</v>
      </c>
      <c r="F208" s="29" t="str">
        <f>IF(K187&lt;M187,F187,IF(K187=M187,"Verlierer VF 17",H187))</f>
        <v>Verlierer VF 17</v>
      </c>
      <c r="G208" s="29" t="s">
        <v>62</v>
      </c>
      <c r="H208" s="29" t="str">
        <f>IF(K190&lt;M190,F190,IF(K190=M190,"Verlierer VF 19",H190))</f>
        <v>Verlierer VF 19</v>
      </c>
      <c r="I208" s="29"/>
      <c r="J208" s="29" t="str">
        <f>J143</f>
        <v>4.C</v>
      </c>
      <c r="K208" s="37"/>
      <c r="L208" s="37" t="s">
        <v>63</v>
      </c>
      <c r="M208" s="37"/>
      <c r="N208" s="29"/>
      <c r="O208" s="1"/>
      <c r="P208" s="1"/>
      <c r="Q208" s="1"/>
      <c r="R208" s="1"/>
      <c r="S208" s="1"/>
      <c r="T208" s="1"/>
      <c r="U208" s="1"/>
    </row>
    <row r="209" spans="1:25" ht="13.35" customHeight="1">
      <c r="A209" s="53"/>
      <c r="B209" s="29"/>
      <c r="C209" s="29">
        <v>8</v>
      </c>
      <c r="D209" s="29">
        <v>145</v>
      </c>
      <c r="E209" s="29" t="s">
        <v>186</v>
      </c>
      <c r="F209" s="29" t="str">
        <f>IF(K188&lt;M188,F188,IF(K188=M188,"Verlierer VF 18",H188))</f>
        <v>Verlierer VF 18</v>
      </c>
      <c r="G209" s="29" t="s">
        <v>62</v>
      </c>
      <c r="H209" s="29" t="str">
        <f>IF(K191&lt;M191,F191,IF(K191=M191,"Verlierer VF 20",H191))</f>
        <v>Verlierer VF 20</v>
      </c>
      <c r="I209" s="29"/>
      <c r="J209" s="29" t="str">
        <f>N143</f>
        <v>4.D</v>
      </c>
      <c r="K209" s="37"/>
      <c r="L209" s="37" t="s">
        <v>63</v>
      </c>
      <c r="M209" s="37"/>
      <c r="N209" s="29"/>
      <c r="O209" s="1"/>
      <c r="P209" s="1"/>
      <c r="Q209" s="1"/>
      <c r="R209" s="1"/>
      <c r="S209" s="1"/>
      <c r="T209" s="1"/>
      <c r="U209" s="1"/>
    </row>
    <row r="210" spans="1:25" ht="13.35" customHeight="1">
      <c r="A210" s="53"/>
      <c r="B210" s="29"/>
      <c r="C210" s="29">
        <v>9</v>
      </c>
      <c r="D210" s="29">
        <v>146</v>
      </c>
      <c r="E210" s="29" t="s">
        <v>165</v>
      </c>
      <c r="F210" s="29" t="str">
        <f>H145</f>
        <v>6.B</v>
      </c>
      <c r="G210" s="29" t="s">
        <v>62</v>
      </c>
      <c r="H210" s="29" t="str">
        <f>J145</f>
        <v>6.C</v>
      </c>
      <c r="I210" s="29"/>
      <c r="J210" s="29" t="str">
        <f>F145</f>
        <v>6.A</v>
      </c>
      <c r="K210" s="37"/>
      <c r="L210" s="37" t="s">
        <v>63</v>
      </c>
      <c r="M210" s="37"/>
      <c r="N210" s="29"/>
      <c r="O210" s="1"/>
      <c r="P210" s="1"/>
      <c r="Q210" s="1"/>
      <c r="R210" s="1"/>
      <c r="S210" s="1"/>
      <c r="T210" s="1"/>
      <c r="U210" s="1"/>
    </row>
    <row r="211" spans="1:25" ht="13.35" customHeight="1">
      <c r="A211" s="53"/>
      <c r="B211" s="29"/>
      <c r="C211" s="29"/>
      <c r="D211" s="29"/>
      <c r="E211" s="29"/>
      <c r="F211" s="29"/>
      <c r="G211" s="29"/>
      <c r="H211" s="29"/>
      <c r="I211" s="29"/>
      <c r="J211" s="29"/>
      <c r="K211" s="37"/>
      <c r="L211" s="37"/>
      <c r="M211" s="37"/>
      <c r="N211" s="29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3.35" customHeight="1">
      <c r="A212" s="53" t="s">
        <v>68</v>
      </c>
      <c r="B212" s="29">
        <v>9</v>
      </c>
      <c r="C212" s="29">
        <v>5</v>
      </c>
      <c r="D212" s="29">
        <v>147</v>
      </c>
      <c r="E212" s="29" t="s">
        <v>187</v>
      </c>
      <c r="F212" s="29" t="str">
        <f>IF(K180&gt;M180,F180,IF(K180=M180,"Sieger VF 13",H180))</f>
        <v>Sieger VF 13</v>
      </c>
      <c r="G212" s="29" t="s">
        <v>62</v>
      </c>
      <c r="H212" s="29" t="str">
        <f>IF(K185&gt;M185,F185,IF(K185=M185,"Sieger VF 15",H185))</f>
        <v>Sieger VF 15</v>
      </c>
      <c r="I212" s="29"/>
      <c r="J212" s="29" t="str">
        <f>F140</f>
        <v>1.A</v>
      </c>
      <c r="K212" s="37"/>
      <c r="L212" s="37" t="s">
        <v>63</v>
      </c>
      <c r="M212" s="37"/>
      <c r="N212" s="29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3.35" customHeight="1">
      <c r="A213" s="53"/>
      <c r="B213" s="29"/>
      <c r="C213" s="29">
        <v>6</v>
      </c>
      <c r="D213" s="29">
        <v>148</v>
      </c>
      <c r="E213" s="29" t="s">
        <v>188</v>
      </c>
      <c r="F213" s="29" t="str">
        <f>IF(K181&gt;M181,F181,IF(K181=M181,"Sieger VF 14",H181))</f>
        <v>Sieger VF 14</v>
      </c>
      <c r="G213" s="29" t="s">
        <v>62</v>
      </c>
      <c r="H213" s="29" t="str">
        <f>IF(K186&gt;M186,F186,IF(K186=M186,"Sieger VF 16",H186))</f>
        <v>Sieger VF 16</v>
      </c>
      <c r="I213" s="29"/>
      <c r="J213" s="29" t="str">
        <f>H140</f>
        <v>1.B</v>
      </c>
      <c r="K213" s="37"/>
      <c r="L213" s="37" t="s">
        <v>63</v>
      </c>
      <c r="M213" s="37"/>
      <c r="N213" s="29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3.35" customHeight="1">
      <c r="A214" s="53"/>
      <c r="B214" s="29"/>
      <c r="C214" s="29">
        <v>7</v>
      </c>
      <c r="D214" s="29">
        <v>149</v>
      </c>
      <c r="E214" s="29" t="s">
        <v>189</v>
      </c>
      <c r="F214" s="29" t="str">
        <f>IF(K180&lt;M180,F180,IF(K180=M180,"Verlierer VF 13",H180))</f>
        <v>Verlierer VF 13</v>
      </c>
      <c r="G214" s="29" t="s">
        <v>62</v>
      </c>
      <c r="H214" s="29" t="str">
        <f>IF(K185&lt;M185,F185,IF(K185=M185,"Verlierer VF 15",H185))</f>
        <v>Verlierer VF 15</v>
      </c>
      <c r="I214" s="29"/>
      <c r="J214" s="29" t="str">
        <f>J140</f>
        <v>1.C</v>
      </c>
      <c r="K214" s="37"/>
      <c r="L214" s="37" t="s">
        <v>63</v>
      </c>
      <c r="M214" s="37"/>
      <c r="N214" s="29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3.35" customHeight="1">
      <c r="A215" s="53"/>
      <c r="B215" s="29"/>
      <c r="C215" s="29">
        <v>8</v>
      </c>
      <c r="D215" s="29">
        <v>150</v>
      </c>
      <c r="E215" s="29" t="s">
        <v>190</v>
      </c>
      <c r="F215" s="29" t="str">
        <f>IF(K181&lt;M181,F181,IF(K181=M181,"Verlierer VF 14",H181))</f>
        <v>Verlierer VF 14</v>
      </c>
      <c r="G215" s="29" t="s">
        <v>62</v>
      </c>
      <c r="H215" s="29" t="str">
        <f>IF(K186&lt;M186,F186,IF(K186=M186,"Verlierer VF 16",H186))</f>
        <v>Verlierer VF 16</v>
      </c>
      <c r="I215" s="29"/>
      <c r="J215" s="29" t="str">
        <f>N140</f>
        <v>1.D</v>
      </c>
      <c r="K215" s="37"/>
      <c r="L215" s="37" t="s">
        <v>63</v>
      </c>
      <c r="M215" s="37"/>
      <c r="N215" s="29"/>
      <c r="O215" s="1"/>
      <c r="P215" s="1"/>
      <c r="Q215" s="1"/>
      <c r="R215" s="1"/>
      <c r="S215" s="1"/>
      <c r="T215" s="1"/>
      <c r="U215" s="1"/>
    </row>
    <row r="216" spans="1:25" ht="13.35" customHeight="1">
      <c r="A216" s="53"/>
      <c r="B216" s="29"/>
      <c r="C216" s="29"/>
      <c r="D216" s="29"/>
      <c r="E216" s="29"/>
      <c r="F216" s="29"/>
      <c r="G216" s="29"/>
      <c r="H216" s="29"/>
      <c r="I216" s="29"/>
      <c r="J216" s="29"/>
      <c r="K216" s="37"/>
      <c r="L216" s="37"/>
      <c r="M216" s="37"/>
      <c r="N216" s="29"/>
      <c r="O216" s="1"/>
      <c r="P216" s="1"/>
      <c r="Q216" s="1"/>
      <c r="R216" s="1"/>
      <c r="S216" s="1"/>
      <c r="T216" s="1"/>
      <c r="U216" s="1"/>
    </row>
    <row r="217" spans="1:25" ht="13.35" customHeight="1">
      <c r="A217" s="53" t="s">
        <v>71</v>
      </c>
      <c r="B217" s="29">
        <v>10</v>
      </c>
      <c r="C217" s="29">
        <v>5</v>
      </c>
      <c r="D217" s="29">
        <v>151</v>
      </c>
      <c r="E217" s="29" t="s">
        <v>191</v>
      </c>
      <c r="F217" s="29" t="str">
        <f>IF(K176&gt;M176,F176,IF(K176=M176,"Sieger VF 9",H176))</f>
        <v>Sieger VF 9</v>
      </c>
      <c r="G217" s="29" t="s">
        <v>62</v>
      </c>
      <c r="H217" s="29" t="str">
        <f>IF(K178&gt;M178,F178,IF(K178=M178,"Sieger VF 11",H178))</f>
        <v>Sieger VF 11</v>
      </c>
      <c r="I217" s="29"/>
      <c r="J217" s="29" t="str">
        <f>F148</f>
        <v>1.E</v>
      </c>
      <c r="K217" s="37"/>
      <c r="L217" s="37" t="s">
        <v>63</v>
      </c>
      <c r="M217" s="37"/>
      <c r="N217" s="29"/>
      <c r="O217" s="1"/>
      <c r="P217" s="1"/>
      <c r="Q217" s="1"/>
      <c r="R217" s="1"/>
      <c r="S217" s="1"/>
      <c r="T217" s="1"/>
      <c r="U217" s="1"/>
    </row>
    <row r="218" spans="1:25" ht="13.35" customHeight="1">
      <c r="A218" s="53"/>
      <c r="B218" s="29"/>
      <c r="C218" s="29">
        <v>6</v>
      </c>
      <c r="D218" s="29">
        <v>152</v>
      </c>
      <c r="E218" s="29" t="s">
        <v>192</v>
      </c>
      <c r="F218" s="29" t="str">
        <f>IF(K177&gt;M177,F177,IF(K177=M177,"Sieger VF 10",H177))</f>
        <v>Sieger VF 10</v>
      </c>
      <c r="G218" s="29" t="s">
        <v>62</v>
      </c>
      <c r="H218" s="29" t="str">
        <f>IF(K179&gt;M179,F179,IF(K179=M179,"Sieger VF 12",H179))</f>
        <v>Sieger VF 12</v>
      </c>
      <c r="I218" s="29"/>
      <c r="J218" s="29" t="str">
        <f>H148</f>
        <v>1.F</v>
      </c>
      <c r="K218" s="37"/>
      <c r="L218" s="37" t="s">
        <v>63</v>
      </c>
      <c r="M218" s="37"/>
      <c r="N218" s="29"/>
      <c r="O218" s="1"/>
      <c r="P218" s="1"/>
      <c r="Q218" s="1"/>
      <c r="R218" s="1"/>
      <c r="S218" s="1"/>
      <c r="T218" s="1"/>
      <c r="U218" s="1"/>
    </row>
    <row r="219" spans="1:25" ht="13.35" customHeight="1">
      <c r="A219" s="53"/>
      <c r="B219" s="29"/>
      <c r="C219" s="29">
        <v>7</v>
      </c>
      <c r="D219" s="29">
        <v>153</v>
      </c>
      <c r="E219" s="29" t="s">
        <v>193</v>
      </c>
      <c r="F219" s="29" t="str">
        <f>IF(K176&lt;M176,F176,IF(K176=M176,"Verlierer VF 9",H176))</f>
        <v>Verlierer VF 9</v>
      </c>
      <c r="G219" s="29" t="s">
        <v>62</v>
      </c>
      <c r="H219" s="29" t="str">
        <f>IF(K178&lt;M178,F178,IF(K178=M178,"Verlierer VF 11",H178))</f>
        <v>Verlierer VF 11</v>
      </c>
      <c r="I219" s="29"/>
      <c r="J219" s="29" t="str">
        <f>J148</f>
        <v>1.G</v>
      </c>
      <c r="K219" s="37"/>
      <c r="L219" s="37" t="s">
        <v>63</v>
      </c>
      <c r="M219" s="37"/>
      <c r="N219" s="29"/>
      <c r="O219" s="1"/>
      <c r="P219" s="1"/>
      <c r="Q219" s="1"/>
      <c r="R219" s="1"/>
      <c r="S219" s="1"/>
      <c r="T219" s="1"/>
      <c r="U219" s="1"/>
    </row>
    <row r="220" spans="1:25" ht="13.35" customHeight="1">
      <c r="A220" s="53"/>
      <c r="B220" s="29"/>
      <c r="C220" s="29">
        <v>8</v>
      </c>
      <c r="D220" s="29">
        <v>154</v>
      </c>
      <c r="E220" s="29" t="s">
        <v>194</v>
      </c>
      <c r="F220" s="29" t="str">
        <f>IF(K177&lt;M177,F177,IF(K177=M177,"Verlierer VF 10",H177))</f>
        <v>Verlierer VF 10</v>
      </c>
      <c r="G220" s="29" t="s">
        <v>62</v>
      </c>
      <c r="H220" s="29" t="str">
        <f>IF(K179&lt;M179,F179,IF(K179=M179,"Verlierer VF 12",H179))</f>
        <v>Verlierer VF 12</v>
      </c>
      <c r="I220" s="29"/>
      <c r="J220" s="29" t="str">
        <f>N148</f>
        <v>1.H</v>
      </c>
      <c r="K220" s="37"/>
      <c r="L220" s="37" t="s">
        <v>63</v>
      </c>
      <c r="M220" s="37"/>
      <c r="N220" s="29"/>
      <c r="O220" s="1"/>
      <c r="P220" s="1"/>
      <c r="Q220" s="1"/>
      <c r="R220" s="1"/>
      <c r="S220" s="1"/>
      <c r="T220" s="1"/>
      <c r="U220" s="1"/>
    </row>
    <row r="221" spans="1:25" ht="13.35" customHeight="1">
      <c r="A221" s="53"/>
      <c r="B221" s="29"/>
      <c r="C221" s="29"/>
      <c r="D221" s="29"/>
      <c r="E221" s="29"/>
      <c r="F221" s="29"/>
      <c r="G221" s="29"/>
      <c r="H221" s="29"/>
      <c r="I221" s="29"/>
      <c r="J221" s="29"/>
      <c r="K221" s="37"/>
      <c r="L221" s="37"/>
      <c r="M221" s="37"/>
      <c r="N221" s="29"/>
      <c r="O221" s="1"/>
      <c r="P221" s="1"/>
      <c r="Q221" s="1"/>
      <c r="R221" s="1"/>
      <c r="S221" s="1"/>
      <c r="T221" s="1"/>
      <c r="U221" s="1"/>
    </row>
    <row r="222" spans="1:25" ht="13.35" customHeight="1">
      <c r="A222" s="53" t="s">
        <v>74</v>
      </c>
      <c r="B222" s="29">
        <v>11</v>
      </c>
      <c r="C222" s="29">
        <v>5</v>
      </c>
      <c r="D222" s="29">
        <v>155</v>
      </c>
      <c r="E222" s="29" t="s">
        <v>195</v>
      </c>
      <c r="F222" s="29" t="str">
        <f>IF(K195&gt;M195,F195,IF(K195=M195,"Sieger VF 5",H195))</f>
        <v>Sieger VF 5</v>
      </c>
      <c r="G222" s="29" t="s">
        <v>62</v>
      </c>
      <c r="H222" s="29" t="str">
        <f>IF(K197&gt;M197,F197,IF(K197=M197,"Sieger VF 7",H197))</f>
        <v>Sieger VF 7</v>
      </c>
      <c r="I222" s="29"/>
      <c r="J222" s="29" t="str">
        <f>F151</f>
        <v>4.E</v>
      </c>
      <c r="K222" s="37"/>
      <c r="L222" s="37" t="s">
        <v>63</v>
      </c>
      <c r="M222" s="37"/>
      <c r="N222" s="29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5" ht="13.35" customHeight="1">
      <c r="A223" s="53"/>
      <c r="B223" s="29"/>
      <c r="C223" s="29">
        <v>6</v>
      </c>
      <c r="D223" s="29">
        <v>156</v>
      </c>
      <c r="E223" s="29" t="s">
        <v>196</v>
      </c>
      <c r="F223" s="29" t="str">
        <f>IF(K196&gt;M196,F196,IF(K196=M196,"Sieger VF 6",H196))</f>
        <v>Sieger VF 6</v>
      </c>
      <c r="G223" s="29" t="s">
        <v>62</v>
      </c>
      <c r="H223" s="29" t="str">
        <f>IF(K198&gt;M198,F198,IF(K198=M198,"Sieger VF 8",H198))</f>
        <v>Sieger VF 8</v>
      </c>
      <c r="I223" s="29"/>
      <c r="J223" s="29" t="str">
        <f>H151</f>
        <v>4.F</v>
      </c>
      <c r="K223" s="37"/>
      <c r="L223" s="37" t="s">
        <v>63</v>
      </c>
      <c r="M223" s="37"/>
      <c r="N223" s="29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5" ht="13.35" customHeight="1">
      <c r="A224" s="53"/>
      <c r="B224" s="29"/>
      <c r="C224" s="29">
        <v>7</v>
      </c>
      <c r="D224" s="29">
        <v>157</v>
      </c>
      <c r="E224" s="29" t="s">
        <v>197</v>
      </c>
      <c r="F224" s="29" t="str">
        <f>IF(K195&lt;M195,F195,IF(K195=M195,"Verlierer VF 5",H195))</f>
        <v>Verlierer VF 5</v>
      </c>
      <c r="G224" s="29" t="s">
        <v>62</v>
      </c>
      <c r="H224" s="29" t="str">
        <f>IF(K197&lt;M197,F197,IF(K197=M197,"Verlierer VF 7",H197))</f>
        <v>Verlierer VF 7</v>
      </c>
      <c r="I224" s="29"/>
      <c r="J224" s="29" t="str">
        <f>J151</f>
        <v>4.G</v>
      </c>
      <c r="K224" s="37"/>
      <c r="L224" s="37" t="s">
        <v>63</v>
      </c>
      <c r="M224" s="37"/>
      <c r="N224" s="29"/>
      <c r="O224" s="1"/>
      <c r="P224" s="1"/>
      <c r="Q224" s="1"/>
      <c r="R224" s="1"/>
      <c r="S224" s="1"/>
      <c r="T224" s="1"/>
      <c r="U224" s="1"/>
    </row>
    <row r="225" spans="1:21" ht="13.35" customHeight="1">
      <c r="A225" s="53"/>
      <c r="B225" s="29"/>
      <c r="C225" s="29">
        <v>8</v>
      </c>
      <c r="D225" s="29">
        <v>158</v>
      </c>
      <c r="E225" s="29" t="s">
        <v>198</v>
      </c>
      <c r="F225" s="29" t="str">
        <f>IF(K196&lt;M196,F196,IF(K196=M196,"Verlierer VF 6",H196))</f>
        <v>Verlierer VF 6</v>
      </c>
      <c r="G225" s="29" t="s">
        <v>62</v>
      </c>
      <c r="H225" s="29" t="str">
        <f>IF(K198&lt;M198,F198,IF(K198=M198,"Verlierer VF 8",H198))</f>
        <v>Verlierer VF 8</v>
      </c>
      <c r="I225" s="29"/>
      <c r="J225" s="29" t="str">
        <f>N151</f>
        <v>4.H</v>
      </c>
      <c r="K225" s="37"/>
      <c r="L225" s="37" t="s">
        <v>63</v>
      </c>
      <c r="M225" s="37"/>
      <c r="N225" s="29"/>
      <c r="O225" s="1"/>
      <c r="P225" s="1"/>
      <c r="Q225" s="1"/>
      <c r="R225" s="1"/>
      <c r="S225" s="1"/>
      <c r="T225" s="1"/>
      <c r="U225" s="1"/>
    </row>
    <row r="226" spans="1:21" ht="13.35" customHeight="1">
      <c r="A226" s="53"/>
      <c r="B226" s="29"/>
      <c r="C226" s="29"/>
      <c r="D226" s="29"/>
      <c r="E226" s="29"/>
      <c r="F226" s="29"/>
      <c r="G226" s="29"/>
      <c r="H226" s="29"/>
      <c r="I226" s="29"/>
      <c r="J226" s="29"/>
      <c r="K226" s="37"/>
      <c r="L226" s="37"/>
      <c r="M226" s="37"/>
      <c r="N226" s="29"/>
      <c r="O226" s="1"/>
      <c r="P226" s="1"/>
      <c r="Q226" s="1"/>
      <c r="R226" s="1"/>
      <c r="S226" s="1"/>
      <c r="T226" s="1"/>
      <c r="U226" s="1"/>
    </row>
    <row r="227" spans="1:21" ht="13.35" customHeight="1">
      <c r="A227" s="53" t="s">
        <v>75</v>
      </c>
      <c r="B227" s="29">
        <v>12</v>
      </c>
      <c r="C227" s="29">
        <v>5</v>
      </c>
      <c r="D227" s="29">
        <v>159</v>
      </c>
      <c r="E227" s="29" t="s">
        <v>199</v>
      </c>
      <c r="F227" s="29" t="str">
        <f>IF(K206&gt;M206,F206,IF(K206=M206,"Sieger HF 17",H206))</f>
        <v>Sieger HF 17</v>
      </c>
      <c r="G227" s="29" t="s">
        <v>62</v>
      </c>
      <c r="H227" s="29" t="str">
        <f>IF(K207&gt;M207,F207,IF(K207=M207,"Sieger HF 18",H207))</f>
        <v>Sieger HF 18</v>
      </c>
      <c r="I227" s="29"/>
      <c r="J227" s="29" t="str">
        <f>F142</f>
        <v>3.A</v>
      </c>
      <c r="K227" s="37"/>
      <c r="L227" s="37" t="s">
        <v>63</v>
      </c>
      <c r="M227" s="37"/>
      <c r="N227" s="29"/>
      <c r="O227" s="1"/>
      <c r="P227" s="1"/>
      <c r="Q227" s="1"/>
      <c r="R227" s="1"/>
      <c r="S227" s="1"/>
      <c r="T227" s="1"/>
      <c r="U227" s="1"/>
    </row>
    <row r="228" spans="1:21" ht="13.35" customHeight="1">
      <c r="A228" s="53"/>
      <c r="B228" s="29"/>
      <c r="C228" s="29">
        <v>6</v>
      </c>
      <c r="D228" s="29">
        <v>160</v>
      </c>
      <c r="E228" s="29" t="s">
        <v>200</v>
      </c>
      <c r="F228" s="29" t="str">
        <f>IF(K206&lt;M206,F206,IF(K206=M206,"Verlierer HF 17",H206))</f>
        <v>Verlierer HF 17</v>
      </c>
      <c r="G228" s="29" t="s">
        <v>62</v>
      </c>
      <c r="H228" s="29" t="str">
        <f>IF(K207&lt;M207,F207,IF(K207=M207,"Verlierer HF 18",H207))</f>
        <v>Verlierer HF 18</v>
      </c>
      <c r="I228" s="29"/>
      <c r="J228" s="29" t="str">
        <f>H142</f>
        <v>3.B</v>
      </c>
      <c r="K228" s="37"/>
      <c r="L228" s="37" t="s">
        <v>63</v>
      </c>
      <c r="M228" s="37"/>
      <c r="N228" s="29"/>
      <c r="O228" s="1"/>
      <c r="P228" s="1"/>
      <c r="Q228" s="1"/>
      <c r="R228" s="1"/>
      <c r="S228" s="1"/>
      <c r="T228" s="1"/>
      <c r="U228" s="1"/>
    </row>
    <row r="229" spans="1:21" ht="13.35" customHeight="1">
      <c r="A229" s="53"/>
      <c r="B229" s="29"/>
      <c r="C229" s="29">
        <v>7</v>
      </c>
      <c r="D229" s="29">
        <v>161</v>
      </c>
      <c r="E229" s="29" t="s">
        <v>201</v>
      </c>
      <c r="F229" s="29" t="str">
        <f>IF(K208&gt;M208,F208,IF(K208=M208,"Sieger HF 19",H208))</f>
        <v>Sieger HF 19</v>
      </c>
      <c r="G229" s="29" t="s">
        <v>62</v>
      </c>
      <c r="H229" s="29" t="str">
        <f>IF(K209&gt;M209,F209,IF(K209=M209,"Sieger HF 20",H209))</f>
        <v>Sieger HF 20</v>
      </c>
      <c r="I229" s="29"/>
      <c r="J229" s="29" t="str">
        <f>J142</f>
        <v>3.C</v>
      </c>
      <c r="K229" s="37"/>
      <c r="L229" s="37" t="s">
        <v>63</v>
      </c>
      <c r="M229" s="37"/>
      <c r="N229" s="29"/>
      <c r="O229" s="1"/>
      <c r="P229" s="1"/>
      <c r="Q229" s="1"/>
      <c r="R229" s="1"/>
      <c r="S229" s="1"/>
      <c r="T229" s="1"/>
      <c r="U229" s="1"/>
    </row>
    <row r="230" spans="1:21" ht="13.35" customHeight="1">
      <c r="A230" s="53"/>
      <c r="B230" s="29"/>
      <c r="C230" s="29">
        <v>8</v>
      </c>
      <c r="D230" s="29">
        <v>162</v>
      </c>
      <c r="E230" s="29" t="s">
        <v>202</v>
      </c>
      <c r="F230" s="29" t="str">
        <f>IF(K208&lt;M208,F208,IF(K208=M208,"Verlierer HF 19",H208))</f>
        <v>Verlierer HF 19</v>
      </c>
      <c r="G230" s="29" t="s">
        <v>62</v>
      </c>
      <c r="H230" s="29" t="str">
        <f>IF(K209&lt;M209,F209,IF(K209=M209,"Verlierer HF 20",H209))</f>
        <v>Verlierer HF 20</v>
      </c>
      <c r="I230" s="29"/>
      <c r="J230" s="29" t="str">
        <f>N142</f>
        <v>3.D</v>
      </c>
      <c r="K230" s="37"/>
      <c r="L230" s="37" t="s">
        <v>63</v>
      </c>
      <c r="M230" s="37"/>
      <c r="N230" s="29"/>
      <c r="O230" s="1"/>
      <c r="P230" s="1"/>
      <c r="Q230" s="1"/>
      <c r="R230" s="1"/>
      <c r="S230" s="1"/>
      <c r="T230" s="1"/>
      <c r="U230" s="1"/>
    </row>
    <row r="231" spans="1:21" ht="13.35" customHeight="1">
      <c r="A231" s="53"/>
      <c r="B231" s="29"/>
      <c r="C231" s="29"/>
      <c r="D231" s="30"/>
      <c r="E231" s="29"/>
      <c r="F231" s="29"/>
      <c r="G231" s="29"/>
      <c r="H231" s="29"/>
      <c r="I231" s="29"/>
      <c r="J231" s="29"/>
      <c r="K231" s="37"/>
      <c r="L231" s="37"/>
      <c r="M231" s="37"/>
      <c r="N231" s="29"/>
      <c r="O231" s="1"/>
      <c r="P231" s="1"/>
      <c r="Q231" s="1"/>
      <c r="R231" s="1"/>
      <c r="S231" s="1"/>
      <c r="T231" s="1"/>
      <c r="U231" s="1"/>
    </row>
    <row r="232" spans="1:21" ht="13.35" customHeight="1">
      <c r="A232" s="53" t="s">
        <v>76</v>
      </c>
      <c r="B232" s="29">
        <v>13</v>
      </c>
      <c r="C232" s="29">
        <v>5</v>
      </c>
      <c r="D232" s="29">
        <v>163</v>
      </c>
      <c r="E232" s="29" t="s">
        <v>203</v>
      </c>
      <c r="F232" s="29" t="str">
        <f>IF(K200&lt;M200,F200,IF(K200=M200,"Verlierer VF 1",H200))</f>
        <v>Verlierer VF 1</v>
      </c>
      <c r="G232" s="29" t="s">
        <v>62</v>
      </c>
      <c r="H232" s="29" t="str">
        <f>IF(K202&lt;M202,F202,IF(K202=M202,"Verlierer VF 3",H202))</f>
        <v>Verlierer VF 3</v>
      </c>
      <c r="I232" s="29"/>
      <c r="J232" s="29" t="str">
        <f>F227</f>
        <v>Sieger HF 17</v>
      </c>
      <c r="K232" s="37"/>
      <c r="L232" s="37" t="s">
        <v>63</v>
      </c>
      <c r="M232" s="37"/>
      <c r="N232" s="29"/>
      <c r="O232" s="1"/>
      <c r="P232" s="1"/>
      <c r="Q232" s="1"/>
      <c r="R232" s="1"/>
      <c r="S232" s="1"/>
      <c r="T232" s="1"/>
      <c r="U232" s="1"/>
    </row>
    <row r="233" spans="1:21" ht="13.35" customHeight="1">
      <c r="A233" s="53"/>
      <c r="B233" s="29"/>
      <c r="C233" s="29">
        <v>6</v>
      </c>
      <c r="D233" s="29">
        <v>164</v>
      </c>
      <c r="E233" s="29" t="s">
        <v>204</v>
      </c>
      <c r="F233" s="29" t="str">
        <f>IF(K201&lt;M201,F201,IF(K201=M201,"Verlierer VF 2",H201))</f>
        <v>Verlierer VF 2</v>
      </c>
      <c r="G233" s="29" t="s">
        <v>62</v>
      </c>
      <c r="H233" s="29" t="str">
        <f>IF(K203&lt;M203,F203,IF(K203=M203,"Verlierer VF 4",H203))</f>
        <v>Verlierer VF 4</v>
      </c>
      <c r="I233" s="29"/>
      <c r="J233" s="29" t="str">
        <f>F228</f>
        <v>Verlierer HF 17</v>
      </c>
      <c r="K233" s="37"/>
      <c r="L233" s="37" t="s">
        <v>63</v>
      </c>
      <c r="M233" s="37"/>
      <c r="N233" s="29"/>
      <c r="O233" s="1"/>
      <c r="P233" s="1"/>
      <c r="Q233" s="1"/>
      <c r="R233" s="1"/>
      <c r="S233" s="1"/>
      <c r="T233" s="1"/>
      <c r="U233" s="1"/>
    </row>
    <row r="234" spans="1:21" ht="13.35" customHeight="1">
      <c r="A234" s="53"/>
      <c r="B234" s="29"/>
      <c r="C234" s="29">
        <v>7</v>
      </c>
      <c r="D234" s="29">
        <v>165</v>
      </c>
      <c r="E234" s="29" t="s">
        <v>205</v>
      </c>
      <c r="F234" s="29" t="str">
        <f>IF(K214&gt;M214,F214,IF(K214=M214,"Sieger HF 15",H214))</f>
        <v>Sieger HF 15</v>
      </c>
      <c r="G234" s="29" t="s">
        <v>62</v>
      </c>
      <c r="H234" s="29" t="str">
        <f>IF(K215&gt;M215,F215,IF(K215=M215,"Sieger HF 16",H215))</f>
        <v>Sieger HF 16</v>
      </c>
      <c r="I234" s="29"/>
      <c r="J234" s="29" t="str">
        <f>H227</f>
        <v>Sieger HF 18</v>
      </c>
      <c r="K234" s="37"/>
      <c r="L234" s="37" t="s">
        <v>63</v>
      </c>
      <c r="M234" s="37"/>
      <c r="N234" s="29"/>
      <c r="O234" s="1"/>
      <c r="P234" s="1"/>
      <c r="Q234" s="1"/>
      <c r="R234" s="1"/>
      <c r="S234" s="1"/>
      <c r="T234" s="1"/>
      <c r="U234" s="1"/>
    </row>
    <row r="235" spans="1:21" ht="13.35" customHeight="1">
      <c r="A235" s="53"/>
      <c r="B235" s="29"/>
      <c r="C235" s="29">
        <v>8</v>
      </c>
      <c r="D235" s="29">
        <v>166</v>
      </c>
      <c r="E235" s="29" t="s">
        <v>206</v>
      </c>
      <c r="F235" s="29" t="str">
        <f>IF(K214&lt;M214,F214,IF(K214=M214,"Verlierer HF 15",H214))</f>
        <v>Verlierer HF 15</v>
      </c>
      <c r="G235" s="29" t="s">
        <v>62</v>
      </c>
      <c r="H235" s="29" t="str">
        <f>IF(K215&lt;M215,F215,IF(K215=M215,"Verlierer HF 16",H215))</f>
        <v>Verlierer HF 16</v>
      </c>
      <c r="I235" s="29"/>
      <c r="J235" s="29" t="str">
        <f>H228</f>
        <v>Verlierer HF 18</v>
      </c>
      <c r="K235" s="37"/>
      <c r="L235" s="37" t="s">
        <v>63</v>
      </c>
      <c r="M235" s="37"/>
      <c r="N235" s="29"/>
      <c r="O235" s="1"/>
      <c r="P235" s="1"/>
      <c r="Q235" s="1"/>
      <c r="R235" s="1"/>
      <c r="S235" s="1"/>
      <c r="T235" s="1"/>
      <c r="U235" s="1"/>
    </row>
    <row r="236" spans="1:21" ht="13.35" customHeight="1">
      <c r="A236" s="53"/>
      <c r="B236" s="29"/>
      <c r="C236" s="29"/>
      <c r="D236" s="29"/>
      <c r="E236" s="29"/>
      <c r="F236" s="29"/>
      <c r="G236" s="29"/>
      <c r="H236" s="29"/>
      <c r="I236" s="29"/>
      <c r="J236" s="29"/>
      <c r="K236" s="37"/>
      <c r="L236" s="37"/>
      <c r="M236" s="37"/>
      <c r="N236" s="29"/>
      <c r="O236" s="1"/>
      <c r="P236" s="1"/>
      <c r="Q236" s="1"/>
      <c r="R236" s="1"/>
      <c r="S236" s="1"/>
      <c r="T236" s="1"/>
      <c r="U236" s="1"/>
    </row>
    <row r="237" spans="1:21" ht="13.35" customHeight="1">
      <c r="A237" s="53" t="s">
        <v>77</v>
      </c>
      <c r="B237" s="29">
        <v>14</v>
      </c>
      <c r="C237" s="29">
        <v>5</v>
      </c>
      <c r="D237" s="29">
        <v>167</v>
      </c>
      <c r="E237" s="29" t="s">
        <v>207</v>
      </c>
      <c r="F237" s="29" t="str">
        <f>IF(K219&gt;M219,F219,IF(K219=M219,"Sieger HF 11",H219))</f>
        <v>Sieger HF 11</v>
      </c>
      <c r="G237" s="29" t="s">
        <v>62</v>
      </c>
      <c r="H237" s="29" t="str">
        <f>IF(K220&gt;M220,F220,IF(K220=M220,"Sieger HF 12",H220))</f>
        <v>Sieger HF 12</v>
      </c>
      <c r="I237" s="29"/>
      <c r="J237" s="29" t="str">
        <f>F234</f>
        <v>Sieger HF 15</v>
      </c>
      <c r="K237" s="37"/>
      <c r="L237" s="37" t="s">
        <v>63</v>
      </c>
      <c r="M237" s="37"/>
      <c r="N237" s="29"/>
      <c r="O237" s="1"/>
      <c r="P237" s="1"/>
      <c r="Q237" s="1"/>
      <c r="R237" s="1"/>
      <c r="S237" s="1"/>
      <c r="T237" s="1"/>
      <c r="U237" s="1"/>
    </row>
    <row r="238" spans="1:21" ht="13.35" customHeight="1">
      <c r="A238" s="53"/>
      <c r="B238" s="29"/>
      <c r="C238" s="29">
        <v>6</v>
      </c>
      <c r="D238" s="29">
        <v>168</v>
      </c>
      <c r="E238" s="29" t="s">
        <v>208</v>
      </c>
      <c r="F238" s="29" t="str">
        <f>IF(K219&lt;M219,F219,IF(K219=M219,"Verlierer HF 11",H219))</f>
        <v>Verlierer HF 11</v>
      </c>
      <c r="G238" s="29" t="s">
        <v>62</v>
      </c>
      <c r="H238" s="29" t="str">
        <f>IF(K220&lt;M220,F220,IF(K220=M220,"Verlierer HF 12",H220))</f>
        <v>Verlierer HF 12</v>
      </c>
      <c r="I238" s="29"/>
      <c r="J238" s="29" t="str">
        <f>F235</f>
        <v>Verlierer HF 15</v>
      </c>
      <c r="K238" s="37"/>
      <c r="L238" s="37" t="s">
        <v>63</v>
      </c>
      <c r="M238" s="37"/>
      <c r="N238" s="29"/>
      <c r="O238" s="1"/>
      <c r="P238" s="1"/>
      <c r="Q238" s="1"/>
      <c r="R238" s="1"/>
      <c r="S238" s="1"/>
      <c r="T238" s="1"/>
      <c r="U238" s="1"/>
    </row>
    <row r="239" spans="1:21" ht="13.35" customHeight="1">
      <c r="A239" s="53"/>
      <c r="B239" s="29"/>
      <c r="C239" s="29">
        <v>7</v>
      </c>
      <c r="D239" s="29">
        <v>169</v>
      </c>
      <c r="E239" s="29" t="s">
        <v>209</v>
      </c>
      <c r="F239" s="29" t="str">
        <f>IF(K212&gt;M212,F212,IF(K212=M212,"Sieger HF 13",H212))</f>
        <v>Sieger HF 13</v>
      </c>
      <c r="G239" s="29" t="s">
        <v>62</v>
      </c>
      <c r="H239" s="29" t="str">
        <f>IF(K213&gt;M213,F213,IF(K213=M213,"Sieger HF 14",H213))</f>
        <v>Sieger HF 14</v>
      </c>
      <c r="I239" s="29"/>
      <c r="J239" s="29" t="str">
        <f>H234</f>
        <v>Sieger HF 16</v>
      </c>
      <c r="K239" s="37"/>
      <c r="L239" s="37" t="s">
        <v>63</v>
      </c>
      <c r="M239" s="37"/>
      <c r="N239" s="29"/>
      <c r="O239" s="1"/>
      <c r="P239" s="1"/>
      <c r="Q239" s="1"/>
      <c r="R239" s="1"/>
      <c r="S239" s="1"/>
      <c r="T239" s="1"/>
      <c r="U239" s="1"/>
    </row>
    <row r="240" spans="1:21" ht="13.35" customHeight="1">
      <c r="A240" s="53"/>
      <c r="B240" s="29"/>
      <c r="C240" s="29">
        <v>8</v>
      </c>
      <c r="D240" s="29">
        <v>170</v>
      </c>
      <c r="E240" s="29" t="s">
        <v>210</v>
      </c>
      <c r="F240" s="29" t="str">
        <f>IF(K212&lt;M212,F212,IF(K212=M212,"Verlierer HF 13",H212))</f>
        <v>Verlierer HF 13</v>
      </c>
      <c r="G240" s="29" t="s">
        <v>62</v>
      </c>
      <c r="H240" s="29" t="str">
        <f>IF(K213&lt;M213,F213,IF(K213=M213,"Verlierer HF 14",H213))</f>
        <v>Verlierer HF 14</v>
      </c>
      <c r="I240" s="29"/>
      <c r="J240" s="29" t="str">
        <f>H235</f>
        <v>Verlierer HF 16</v>
      </c>
      <c r="K240" s="37"/>
      <c r="L240" s="37" t="s">
        <v>63</v>
      </c>
      <c r="M240" s="37"/>
      <c r="N240" s="29"/>
      <c r="O240" s="1"/>
      <c r="P240" s="1"/>
      <c r="Q240" s="1"/>
      <c r="R240" s="1"/>
      <c r="S240" s="1"/>
      <c r="T240" s="1"/>
      <c r="U240" s="1"/>
    </row>
    <row r="241" spans="1:21" ht="13.35" customHeight="1">
      <c r="A241" s="53"/>
      <c r="B241" s="29"/>
      <c r="C241" s="29"/>
      <c r="D241" s="30"/>
      <c r="E241" s="29"/>
      <c r="F241" s="29"/>
      <c r="G241" s="29"/>
      <c r="H241" s="29"/>
      <c r="I241" s="29"/>
      <c r="J241" s="29"/>
      <c r="K241" s="37"/>
      <c r="L241" s="37"/>
      <c r="M241" s="37"/>
      <c r="N241" s="29"/>
      <c r="O241" s="1"/>
      <c r="P241" s="1"/>
      <c r="Q241" s="1"/>
      <c r="R241" s="1"/>
      <c r="S241" s="1"/>
      <c r="T241" s="1"/>
      <c r="U241" s="1"/>
    </row>
    <row r="242" spans="1:21" ht="13.35" customHeight="1">
      <c r="A242" s="53" t="s">
        <v>78</v>
      </c>
      <c r="B242" s="29">
        <v>15</v>
      </c>
      <c r="C242" s="29">
        <v>1</v>
      </c>
      <c r="D242" s="29">
        <v>171</v>
      </c>
      <c r="E242" s="29" t="s">
        <v>211</v>
      </c>
      <c r="F242" s="29" t="str">
        <f>IF(K200&gt;M200,F200,IF(K200=M200,"Sieger VF 1",H200))</f>
        <v>Sieger VF 1</v>
      </c>
      <c r="G242" s="29" t="s">
        <v>62</v>
      </c>
      <c r="H242" s="29" t="str">
        <f>IF(K202&gt;M202,F202,IF(K202=M202,"Sieger VF 3",H202))</f>
        <v>Sieger VF 3</v>
      </c>
      <c r="I242" s="29"/>
      <c r="J242" s="29" t="str">
        <f>F248</f>
        <v>Verlierer HF 3</v>
      </c>
      <c r="K242" s="37"/>
      <c r="L242" s="37" t="s">
        <v>63</v>
      </c>
      <c r="M242" s="37"/>
      <c r="N242" s="29"/>
      <c r="O242" s="1"/>
      <c r="P242" s="1"/>
      <c r="Q242" s="1"/>
      <c r="R242" s="1"/>
      <c r="S242" s="1"/>
      <c r="T242" s="1"/>
      <c r="U242" s="1"/>
    </row>
    <row r="243" spans="1:21" ht="13.35" customHeight="1">
      <c r="A243" s="53"/>
      <c r="B243" s="29"/>
      <c r="C243" s="29">
        <v>2</v>
      </c>
      <c r="D243" s="29">
        <v>172</v>
      </c>
      <c r="E243" s="29" t="s">
        <v>212</v>
      </c>
      <c r="F243" s="29" t="str">
        <f>IF(K201&gt;M201,F201,IF(K201=M201,"Sieger VF 2",H201))</f>
        <v>Sieger VF 2</v>
      </c>
      <c r="G243" s="29" t="s">
        <v>62</v>
      </c>
      <c r="H243" s="29" t="str">
        <f>IF(K203&gt;M203,F203,IF(K203=M203,"Sieger VF 4",H203))</f>
        <v>Sieger VF 4</v>
      </c>
      <c r="I243" s="29"/>
      <c r="J243" s="29" t="str">
        <f>H248</f>
        <v>Verlierer HF 4</v>
      </c>
      <c r="K243" s="37"/>
      <c r="L243" s="37" t="s">
        <v>63</v>
      </c>
      <c r="M243" s="37"/>
      <c r="N243" s="29"/>
      <c r="O243" s="1"/>
      <c r="P243" s="1"/>
      <c r="Q243" s="1"/>
      <c r="R243" s="1"/>
      <c r="S243" s="1"/>
      <c r="T243" s="1"/>
      <c r="U243" s="1"/>
    </row>
    <row r="244" spans="1:21" ht="13.35" customHeight="1">
      <c r="A244" s="53"/>
      <c r="B244" s="29"/>
      <c r="C244" s="29">
        <v>7</v>
      </c>
      <c r="D244" s="29">
        <v>173</v>
      </c>
      <c r="E244" s="29" t="s">
        <v>213</v>
      </c>
      <c r="F244" s="29" t="str">
        <f>IF(K217&gt;M217,F217,IF(K217=M217,"Sieger HF 9",H217))</f>
        <v>Sieger HF 9</v>
      </c>
      <c r="G244" s="29" t="s">
        <v>62</v>
      </c>
      <c r="H244" s="29" t="str">
        <f>IF(K218&gt;M218,F218,IF(K218=M218,"Sieger HF 10",H218))</f>
        <v>Sieger HF 10</v>
      </c>
      <c r="I244" s="29"/>
      <c r="J244" s="29" t="str">
        <f>F249</f>
        <v>Sieger HF 5</v>
      </c>
      <c r="K244" s="37"/>
      <c r="L244" s="37" t="s">
        <v>63</v>
      </c>
      <c r="M244" s="37"/>
      <c r="N244" s="29"/>
      <c r="O244" s="1"/>
      <c r="P244" s="1"/>
      <c r="Q244" s="1"/>
      <c r="R244" s="1"/>
      <c r="S244" s="1"/>
      <c r="T244" s="1"/>
      <c r="U244" s="1"/>
    </row>
    <row r="245" spans="1:21" ht="13.35" customHeight="1">
      <c r="A245" s="53"/>
      <c r="B245" s="29"/>
      <c r="C245" s="29">
        <v>8</v>
      </c>
      <c r="D245" s="29">
        <v>174</v>
      </c>
      <c r="E245" s="29" t="s">
        <v>214</v>
      </c>
      <c r="F245" s="29" t="str">
        <f>IF(K217&lt;M217,F217,IF(K217=M217,"Verlierer HF 9",H217))</f>
        <v>Verlierer HF 9</v>
      </c>
      <c r="G245" s="29" t="s">
        <v>62</v>
      </c>
      <c r="H245" s="29" t="str">
        <f>IF(K218&lt;M218,F218,IF(K218=M218,"Verlierer HF 10",H218))</f>
        <v>Verlierer HF 10</v>
      </c>
      <c r="I245" s="29"/>
      <c r="J245" s="29" t="str">
        <f>H249</f>
        <v>Sieger HF 6</v>
      </c>
      <c r="K245" s="37"/>
      <c r="L245" s="37" t="s">
        <v>63</v>
      </c>
      <c r="M245" s="37"/>
      <c r="N245" s="29"/>
      <c r="O245" s="1"/>
      <c r="P245" s="1"/>
      <c r="Q245" s="1"/>
      <c r="R245" s="1"/>
      <c r="S245" s="1"/>
      <c r="T245" s="1"/>
      <c r="U245" s="1"/>
    </row>
    <row r="246" spans="1:21" ht="13.35" customHeight="1">
      <c r="A246" s="53"/>
      <c r="B246" s="29"/>
      <c r="C246" s="29"/>
      <c r="D246" s="29"/>
      <c r="E246" s="29"/>
      <c r="F246" s="29"/>
      <c r="G246" s="29"/>
      <c r="H246" s="29"/>
      <c r="I246" s="29"/>
      <c r="J246" s="29"/>
      <c r="K246" s="37"/>
      <c r="L246" s="37"/>
      <c r="M246" s="37"/>
      <c r="N246" s="29"/>
      <c r="O246" s="1"/>
      <c r="P246" s="1"/>
      <c r="Q246" s="1"/>
      <c r="R246" s="1"/>
      <c r="S246" s="1"/>
      <c r="T246" s="1"/>
      <c r="U246" s="1"/>
    </row>
    <row r="247" spans="1:21" ht="13.35" customHeight="1">
      <c r="A247" s="53" t="s">
        <v>79</v>
      </c>
      <c r="B247" s="29">
        <v>16</v>
      </c>
      <c r="C247" s="29">
        <v>1</v>
      </c>
      <c r="D247" s="29">
        <v>175</v>
      </c>
      <c r="E247" s="29" t="s">
        <v>215</v>
      </c>
      <c r="F247" s="29" t="str">
        <f>IF(K232&gt;M232,F232,IF(K232=M232,"Sieger HF 3",H232))</f>
        <v>Sieger HF 3</v>
      </c>
      <c r="G247" s="29" t="s">
        <v>62</v>
      </c>
      <c r="H247" s="29" t="str">
        <f>IF(K233&gt;M233,F233,IF(K233=M233,"Sieger HF 4",H233))</f>
        <v>Sieger HF 4</v>
      </c>
      <c r="I247" s="29"/>
      <c r="J247" s="29" t="str">
        <f>IF(K242&gt;M242,H242,IF(K242=M242,"Verlierer HF 1",F242))</f>
        <v>Verlierer HF 1</v>
      </c>
      <c r="K247" s="37"/>
      <c r="L247" s="37" t="s">
        <v>63</v>
      </c>
      <c r="M247" s="37"/>
      <c r="N247" s="29"/>
      <c r="O247" s="1"/>
      <c r="P247" s="1"/>
      <c r="Q247" s="1"/>
      <c r="R247" s="1"/>
      <c r="S247" s="1"/>
      <c r="T247" s="1"/>
      <c r="U247" s="1"/>
    </row>
    <row r="248" spans="1:21" ht="13.35" customHeight="1">
      <c r="A248" s="53"/>
      <c r="B248" s="29"/>
      <c r="C248" s="29">
        <v>2</v>
      </c>
      <c r="D248" s="29">
        <v>176</v>
      </c>
      <c r="E248" s="29" t="s">
        <v>216</v>
      </c>
      <c r="F248" s="29" t="str">
        <f>IF(K232&lt;M232,F232,IF(K232=M232,"Verlierer HF 3",H232))</f>
        <v>Verlierer HF 3</v>
      </c>
      <c r="G248" s="29" t="s">
        <v>62</v>
      </c>
      <c r="H248" s="29" t="str">
        <f>IF(K233&lt;M233,F233,IF(K233=M233,"Verlierer HF 4",H233))</f>
        <v>Verlierer HF 4</v>
      </c>
      <c r="I248" s="29"/>
      <c r="J248" s="29" t="str">
        <f>IF(K243&gt;M243,H243,IF(K243=M243,"Verlierer HF 2",F243))</f>
        <v>Verlierer HF 2</v>
      </c>
      <c r="K248" s="37"/>
      <c r="L248" s="37" t="s">
        <v>63</v>
      </c>
      <c r="M248" s="37"/>
      <c r="N248" s="29"/>
      <c r="O248" s="1"/>
      <c r="P248" s="1"/>
      <c r="Q248" s="1"/>
      <c r="R248" s="1"/>
      <c r="S248" s="1"/>
      <c r="T248" s="1"/>
      <c r="U248" s="1"/>
    </row>
    <row r="249" spans="1:21" ht="13.35" customHeight="1">
      <c r="A249" s="53"/>
      <c r="B249" s="29"/>
      <c r="C249" s="29">
        <v>5</v>
      </c>
      <c r="D249" s="29">
        <v>177</v>
      </c>
      <c r="E249" s="29" t="s">
        <v>217</v>
      </c>
      <c r="F249" s="29" t="str">
        <f>IF(K222&gt;M222,F222,IF(K222=M222,"Sieger HF 5",H222))</f>
        <v>Sieger HF 5</v>
      </c>
      <c r="G249" s="29" t="s">
        <v>62</v>
      </c>
      <c r="H249" s="29" t="str">
        <f>IF(K223&gt;M223,F223,IF(K223=M223,"Sieger HF 6",H223))</f>
        <v>Sieger HF 6</v>
      </c>
      <c r="I249" s="29"/>
      <c r="J249" s="29" t="str">
        <f>F244</f>
        <v>Sieger HF 9</v>
      </c>
      <c r="K249" s="37"/>
      <c r="L249" s="37" t="s">
        <v>63</v>
      </c>
      <c r="M249" s="37"/>
      <c r="N249" s="29"/>
      <c r="O249" s="1"/>
      <c r="P249" s="1"/>
      <c r="Q249" s="1"/>
      <c r="R249" s="1"/>
      <c r="S249" s="1"/>
      <c r="T249" s="1"/>
      <c r="U249" s="1"/>
    </row>
    <row r="250" spans="1:21" ht="13.35" customHeight="1">
      <c r="A250" s="53"/>
      <c r="B250" s="29"/>
      <c r="C250" s="29">
        <v>6</v>
      </c>
      <c r="D250" s="29">
        <v>178</v>
      </c>
      <c r="E250" s="29" t="s">
        <v>218</v>
      </c>
      <c r="F250" s="29" t="str">
        <f>IF(K222&lt;M222,F222,IF(K222=M222,"Verlierer HF 5",H222))</f>
        <v>Verlierer HF 5</v>
      </c>
      <c r="G250" s="29" t="s">
        <v>62</v>
      </c>
      <c r="H250" s="29" t="str">
        <f>IF(K223&lt;M223,F223,IF(K223=M223,"Verlierer HF 6",H223))</f>
        <v>Verlierer HF 6</v>
      </c>
      <c r="I250" s="29"/>
      <c r="J250" s="29" t="str">
        <f>F245</f>
        <v>Verlierer HF 9</v>
      </c>
      <c r="K250" s="37"/>
      <c r="L250" s="37" t="s">
        <v>63</v>
      </c>
      <c r="M250" s="37"/>
      <c r="N250" s="29"/>
      <c r="O250" s="1"/>
      <c r="P250" s="1"/>
      <c r="Q250" s="1"/>
      <c r="R250" s="1"/>
      <c r="S250" s="1"/>
      <c r="T250" s="1"/>
      <c r="U250" s="1"/>
    </row>
    <row r="251" spans="1:21" ht="13.35" customHeight="1">
      <c r="A251" s="53"/>
      <c r="B251" s="29"/>
      <c r="C251" s="29">
        <v>7</v>
      </c>
      <c r="D251" s="29">
        <v>179</v>
      </c>
      <c r="E251" s="29" t="s">
        <v>219</v>
      </c>
      <c r="F251" s="29" t="str">
        <f>IF(K224&gt;M224,F224,IF(K224=M224,"Sieger HF 7",H224))</f>
        <v>Sieger HF 7</v>
      </c>
      <c r="G251" s="29" t="s">
        <v>62</v>
      </c>
      <c r="H251" s="29" t="str">
        <f>IF(K225&gt;M225,F225,IF(K225=M225,"Sieger HF 8",H225))</f>
        <v>Sieger HF 8</v>
      </c>
      <c r="I251" s="29"/>
      <c r="J251" s="29" t="str">
        <f>H244</f>
        <v>Sieger HF 10</v>
      </c>
      <c r="K251" s="37"/>
      <c r="L251" s="37" t="s">
        <v>63</v>
      </c>
      <c r="M251" s="37"/>
      <c r="N251" s="29"/>
      <c r="O251" s="1"/>
      <c r="P251" s="1"/>
      <c r="Q251" s="1"/>
      <c r="R251" s="1"/>
      <c r="S251" s="1"/>
      <c r="T251" s="1"/>
      <c r="U251" s="1"/>
    </row>
    <row r="252" spans="1:21" ht="13.35" customHeight="1">
      <c r="A252" s="53"/>
      <c r="B252" s="29"/>
      <c r="C252" s="29">
        <v>8</v>
      </c>
      <c r="D252" s="29">
        <v>180</v>
      </c>
      <c r="E252" s="29" t="s">
        <v>220</v>
      </c>
      <c r="F252" s="29" t="str">
        <f>IF(K224&lt;M224,F224,IF(K224=M224,"Verlierer HF 7",H224))</f>
        <v>Verlierer HF 7</v>
      </c>
      <c r="G252" s="29" t="s">
        <v>62</v>
      </c>
      <c r="H252" s="29" t="str">
        <f>IF(K225&lt;M225,F225,IF(K225=M225,"Verlierer HF 8",H225))</f>
        <v>Verlierer HF 8</v>
      </c>
      <c r="I252" s="29"/>
      <c r="J252" s="29" t="str">
        <f>H245</f>
        <v>Verlierer HF 10</v>
      </c>
      <c r="K252" s="37"/>
      <c r="L252" s="37" t="s">
        <v>63</v>
      </c>
      <c r="M252" s="37"/>
      <c r="N252" s="29"/>
      <c r="O252" s="1"/>
      <c r="P252" s="1"/>
      <c r="Q252" s="1"/>
      <c r="R252" s="1"/>
      <c r="S252" s="1"/>
      <c r="T252" s="1"/>
      <c r="U252" s="1"/>
    </row>
    <row r="253" spans="1:21" ht="13.35" customHeight="1">
      <c r="A253" s="53"/>
      <c r="B253" s="29"/>
      <c r="C253" s="29"/>
      <c r="D253" s="29"/>
      <c r="E253" s="29"/>
      <c r="F253" s="29"/>
      <c r="G253" s="29"/>
      <c r="H253" s="29"/>
      <c r="I253" s="29"/>
      <c r="J253" s="29"/>
      <c r="K253" s="37"/>
      <c r="L253" s="37"/>
      <c r="M253" s="37"/>
      <c r="N253" s="29"/>
      <c r="O253" s="1"/>
      <c r="P253" s="1"/>
      <c r="Q253" s="1"/>
      <c r="R253" s="1"/>
      <c r="S253" s="1"/>
      <c r="T253" s="1"/>
      <c r="U253" s="1"/>
    </row>
    <row r="254" spans="1:21" ht="13.35" customHeight="1">
      <c r="A254" s="53">
        <v>0.67013888888888884</v>
      </c>
      <c r="B254" s="29">
        <v>18</v>
      </c>
      <c r="C254" s="29">
        <v>1</v>
      </c>
      <c r="D254" s="30">
        <v>181</v>
      </c>
      <c r="E254" s="29" t="s">
        <v>221</v>
      </c>
      <c r="F254" s="29" t="str">
        <f>IF(K242&gt;M242,F242,IF(K242=M242,"Sieger HF 1",H242))</f>
        <v>Sieger HF 1</v>
      </c>
      <c r="G254" s="29" t="s">
        <v>62</v>
      </c>
      <c r="H254" s="29" t="str">
        <f>IF(K243&gt;M243,F243,IF(K243=M243,"Sieger HF 2",H243))</f>
        <v>Sieger HF 2</v>
      </c>
      <c r="I254" s="29"/>
      <c r="J254" s="29" t="s">
        <v>43</v>
      </c>
      <c r="K254" s="37"/>
      <c r="L254" s="37" t="s">
        <v>63</v>
      </c>
      <c r="M254" s="37"/>
      <c r="N254" s="29"/>
      <c r="O254" s="1"/>
      <c r="P254" s="1"/>
      <c r="Q254" s="1"/>
      <c r="R254" s="1"/>
      <c r="S254" s="1"/>
      <c r="T254" s="1"/>
      <c r="U254" s="1"/>
    </row>
    <row r="255" spans="1:21" ht="13.35" customHeight="1">
      <c r="A255" s="53"/>
      <c r="B255" s="29"/>
      <c r="C255" s="29">
        <v>3</v>
      </c>
      <c r="D255" s="30">
        <v>182</v>
      </c>
      <c r="E255" s="29" t="s">
        <v>222</v>
      </c>
      <c r="F255" s="29" t="str">
        <f>IF(K242&lt;M242,F242,IF(K242=M242,"Verlierer HF 1",H242))</f>
        <v>Verlierer HF 1</v>
      </c>
      <c r="G255" s="29" t="s">
        <v>62</v>
      </c>
      <c r="H255" s="29" t="str">
        <f>IF(K243&lt;M243,F243,IF(K243=M243,"Verlierer HF 2",H243))</f>
        <v>Verlierer HF 2</v>
      </c>
      <c r="I255" s="29"/>
      <c r="J255" s="29" t="str">
        <f>IF(K247&gt;M247,H247,IF(K247=M247,"Verlierer Platz 5",F247))</f>
        <v>Verlierer Platz 5</v>
      </c>
      <c r="K255" s="37"/>
      <c r="L255" s="37" t="s">
        <v>63</v>
      </c>
      <c r="M255" s="37"/>
      <c r="N255" s="29"/>
      <c r="O255" s="1"/>
      <c r="P255" s="1"/>
      <c r="Q255" s="1"/>
      <c r="R255" s="1"/>
      <c r="S255" s="1"/>
      <c r="T255" s="1"/>
      <c r="U255" s="1"/>
    </row>
    <row r="256" spans="1:21" ht="13.35" customHeight="1">
      <c r="A256" s="53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1"/>
      <c r="P256" s="1"/>
      <c r="Q256" s="1"/>
      <c r="R256" s="1"/>
      <c r="S256" s="1"/>
      <c r="T256" s="1"/>
      <c r="U256" s="1"/>
    </row>
    <row r="257" spans="1:21" ht="13.35" customHeight="1">
      <c r="A257" s="53"/>
      <c r="B257" s="29"/>
      <c r="C257" s="29"/>
      <c r="D257" s="29"/>
      <c r="E257" s="57"/>
      <c r="F257" s="43" t="s">
        <v>223</v>
      </c>
      <c r="G257" s="44"/>
      <c r="H257" s="44"/>
      <c r="I257" s="44"/>
      <c r="J257" s="44"/>
      <c r="K257" s="44"/>
      <c r="L257" s="44"/>
      <c r="M257" s="45"/>
      <c r="N257" s="29"/>
      <c r="O257" s="1"/>
      <c r="P257" s="1"/>
      <c r="Q257" s="1"/>
      <c r="R257" s="1"/>
      <c r="S257" s="1"/>
      <c r="T257" s="1"/>
      <c r="U257" s="1"/>
    </row>
    <row r="258" spans="1:21" ht="13.35" customHeight="1">
      <c r="A258" s="53"/>
      <c r="B258" s="29"/>
      <c r="C258" s="29"/>
      <c r="D258" s="29"/>
      <c r="E258" s="58"/>
      <c r="F258" s="46"/>
      <c r="G258" s="46"/>
      <c r="H258" s="46"/>
      <c r="I258" s="46"/>
      <c r="J258" s="46"/>
      <c r="K258" s="46"/>
      <c r="L258" s="46"/>
      <c r="M258" s="47"/>
      <c r="N258" s="29"/>
      <c r="O258" s="1"/>
      <c r="P258" s="1"/>
      <c r="Q258" s="1"/>
      <c r="R258" s="1"/>
      <c r="S258" s="1"/>
      <c r="T258" s="1"/>
      <c r="U258" s="1"/>
    </row>
    <row r="259" spans="1:21" ht="13.35" customHeight="1">
      <c r="A259" s="53"/>
      <c r="B259" s="29"/>
      <c r="C259" s="29"/>
      <c r="D259" s="29"/>
      <c r="E259" s="58">
        <v>1</v>
      </c>
      <c r="F259" s="46" t="str">
        <f>IF(K254&gt;M254,F254,IF(K254=M254," ",H254))</f>
        <v xml:space="preserve"> </v>
      </c>
      <c r="G259" s="46"/>
      <c r="H259" s="46"/>
      <c r="I259" s="46">
        <v>23</v>
      </c>
      <c r="J259" s="46" t="str">
        <f>IF(K238&gt;M238,F238,IF(K238=M238," ",H238))</f>
        <v xml:space="preserve"> </v>
      </c>
      <c r="K259" s="46"/>
      <c r="L259" s="46"/>
      <c r="M259" s="47"/>
      <c r="N259" s="29"/>
      <c r="O259" s="1"/>
      <c r="P259" s="1"/>
      <c r="Q259" s="1"/>
      <c r="R259" s="1"/>
      <c r="S259" s="1"/>
      <c r="T259" s="1"/>
      <c r="U259" s="1"/>
    </row>
    <row r="260" spans="1:21" ht="13.35" customHeight="1">
      <c r="A260" s="53"/>
      <c r="B260" s="29"/>
      <c r="C260" s="29"/>
      <c r="D260" s="29"/>
      <c r="E260" s="58">
        <v>2</v>
      </c>
      <c r="F260" s="46" t="str">
        <f>IF(K254&lt;M254,F254,IF(K254=M254," ",H254))</f>
        <v xml:space="preserve"> </v>
      </c>
      <c r="G260" s="46"/>
      <c r="H260" s="46"/>
      <c r="I260" s="46">
        <v>24</v>
      </c>
      <c r="J260" s="46" t="str">
        <f>IF(K238&lt;M238,F238,IF(K238=M238," ",H238))</f>
        <v xml:space="preserve"> </v>
      </c>
      <c r="K260" s="46"/>
      <c r="L260" s="46"/>
      <c r="M260" s="47"/>
      <c r="N260" s="29"/>
      <c r="O260" s="1"/>
      <c r="P260" s="1"/>
      <c r="Q260" s="1"/>
      <c r="R260" s="1"/>
      <c r="S260" s="1"/>
      <c r="T260" s="1"/>
      <c r="U260" s="1"/>
    </row>
    <row r="261" spans="1:21" ht="13.35" customHeight="1">
      <c r="A261" s="53"/>
      <c r="B261" s="29"/>
      <c r="C261" s="29"/>
      <c r="D261" s="29"/>
      <c r="E261" s="58">
        <v>3</v>
      </c>
      <c r="F261" s="46" t="str">
        <f>IF(K255&gt;M255,F255,IF(K255=M255," ",H255))</f>
        <v xml:space="preserve"> </v>
      </c>
      <c r="G261" s="46"/>
      <c r="H261" s="46"/>
      <c r="I261" s="46">
        <v>25</v>
      </c>
      <c r="J261" s="46" t="str">
        <f>IF(K239&gt;M239,F239,IF(K239=M239," ",H239))</f>
        <v xml:space="preserve"> </v>
      </c>
      <c r="K261" s="46"/>
      <c r="L261" s="46"/>
      <c r="M261" s="47"/>
      <c r="N261" s="29"/>
      <c r="O261" s="1"/>
      <c r="P261" s="1"/>
      <c r="Q261" s="1"/>
      <c r="R261" s="1"/>
      <c r="S261" s="1"/>
      <c r="T261" s="1"/>
      <c r="U261" s="1"/>
    </row>
    <row r="262" spans="1:21" ht="13.35" customHeight="1">
      <c r="A262" s="53"/>
      <c r="B262" s="29"/>
      <c r="C262" s="29"/>
      <c r="D262" s="29"/>
      <c r="E262" s="58">
        <v>4</v>
      </c>
      <c r="F262" s="46" t="str">
        <f>IF(K255&lt;M255,F255,IF(K255=M255," ",H255))</f>
        <v xml:space="preserve"> </v>
      </c>
      <c r="G262" s="46"/>
      <c r="H262" s="46"/>
      <c r="I262" s="46">
        <v>26</v>
      </c>
      <c r="J262" s="46" t="str">
        <f>IF(K239&lt;M239,F239,IF(K239=M239," ",H239))</f>
        <v xml:space="preserve"> </v>
      </c>
      <c r="K262" s="46"/>
      <c r="L262" s="46"/>
      <c r="M262" s="47"/>
      <c r="N262" s="29"/>
      <c r="O262" s="1"/>
      <c r="P262" s="1"/>
      <c r="Q262" s="1"/>
      <c r="R262" s="1"/>
      <c r="S262" s="1"/>
      <c r="T262" s="1"/>
      <c r="U262" s="1"/>
    </row>
    <row r="263" spans="1:21" ht="13.35" customHeight="1">
      <c r="A263" s="53"/>
      <c r="B263" s="29"/>
      <c r="C263" s="29"/>
      <c r="D263" s="29"/>
      <c r="E263" s="58">
        <v>5</v>
      </c>
      <c r="F263" s="46" t="str">
        <f>IF(K247&gt;M247,F247,IF(K247=M247," ",H247))</f>
        <v xml:space="preserve"> </v>
      </c>
      <c r="G263" s="46"/>
      <c r="H263" s="46"/>
      <c r="I263" s="46">
        <v>27</v>
      </c>
      <c r="J263" s="46" t="str">
        <f>IF(K240&gt;M240,F240,IF(K240=M240," ",H240))</f>
        <v xml:space="preserve"> </v>
      </c>
      <c r="K263" s="46"/>
      <c r="L263" s="46"/>
      <c r="M263" s="47"/>
      <c r="N263" s="29"/>
      <c r="O263" s="1"/>
      <c r="P263" s="1"/>
      <c r="Q263" s="1"/>
      <c r="R263" s="1"/>
      <c r="S263" s="1"/>
      <c r="T263" s="1"/>
      <c r="U263" s="1"/>
    </row>
    <row r="264" spans="1:21" ht="13.35" customHeight="1">
      <c r="A264" s="53"/>
      <c r="B264" s="29"/>
      <c r="C264" s="29"/>
      <c r="D264" s="29"/>
      <c r="E264" s="58">
        <v>6</v>
      </c>
      <c r="F264" s="46" t="str">
        <f>IF(K247&lt;M247,F247,IF(K247=M247," ",H247))</f>
        <v xml:space="preserve"> </v>
      </c>
      <c r="G264" s="46"/>
      <c r="H264" s="46"/>
      <c r="I264" s="46">
        <v>28</v>
      </c>
      <c r="J264" s="46" t="str">
        <f>IF(K240&lt;M240,F240,IF(K240=M240," ",H240))</f>
        <v xml:space="preserve"> </v>
      </c>
      <c r="K264" s="46"/>
      <c r="L264" s="46"/>
      <c r="M264" s="47"/>
      <c r="N264" s="29"/>
      <c r="O264" s="1"/>
      <c r="P264" s="1"/>
      <c r="Q264" s="1"/>
      <c r="R264" s="1"/>
      <c r="S264" s="1"/>
      <c r="T264" s="1"/>
      <c r="U264" s="1"/>
    </row>
    <row r="265" spans="1:21" ht="13.35" customHeight="1">
      <c r="A265" s="53"/>
      <c r="B265" s="29"/>
      <c r="C265" s="29"/>
      <c r="D265" s="29"/>
      <c r="E265" s="58">
        <v>7</v>
      </c>
      <c r="F265" s="46" t="str">
        <f>IF(K248&gt;M248,F248,IF(K248=M248," ",H248))</f>
        <v xml:space="preserve"> </v>
      </c>
      <c r="G265" s="46"/>
      <c r="H265" s="46"/>
      <c r="I265" s="46">
        <v>29</v>
      </c>
      <c r="J265" s="46" t="str">
        <f>IF(K234&gt;M234,F234,IF(K234=M234," ",H234))</f>
        <v xml:space="preserve"> </v>
      </c>
      <c r="K265" s="46"/>
      <c r="L265" s="46"/>
      <c r="M265" s="47"/>
      <c r="N265" s="29"/>
      <c r="O265" s="1"/>
      <c r="P265" s="1"/>
      <c r="Q265" s="1"/>
      <c r="R265" s="1"/>
      <c r="S265" s="1"/>
    </row>
    <row r="266" spans="1:21" ht="13.35" customHeight="1">
      <c r="A266" s="53"/>
      <c r="B266" s="29"/>
      <c r="C266" s="29"/>
      <c r="D266" s="29"/>
      <c r="E266" s="58">
        <v>8</v>
      </c>
      <c r="F266" s="46" t="str">
        <f>IF(K248&lt;M248,F248,IF(K248=M248," ",H248))</f>
        <v xml:space="preserve"> </v>
      </c>
      <c r="G266" s="46"/>
      <c r="H266" s="46"/>
      <c r="I266" s="46">
        <v>30</v>
      </c>
      <c r="J266" s="46" t="str">
        <f>IF(K234&lt;M234,F234,IF(K234=M234," ",H234))</f>
        <v xml:space="preserve"> </v>
      </c>
      <c r="K266" s="46"/>
      <c r="L266" s="46"/>
      <c r="M266" s="47"/>
      <c r="N266" s="29"/>
      <c r="O266" s="1"/>
      <c r="P266" s="1"/>
      <c r="Q266" s="1"/>
      <c r="R266" s="1"/>
      <c r="S266" s="1"/>
    </row>
    <row r="267" spans="1:21" ht="13.35" customHeight="1">
      <c r="A267" s="53"/>
      <c r="B267" s="29"/>
      <c r="C267" s="29"/>
      <c r="D267" s="29"/>
      <c r="E267" s="58">
        <v>9</v>
      </c>
      <c r="F267" s="46" t="str">
        <f>IF(K249&gt;M249,F249,IF(K249=M249," ",H249))</f>
        <v xml:space="preserve"> </v>
      </c>
      <c r="G267" s="46"/>
      <c r="H267" s="46"/>
      <c r="I267" s="46">
        <v>31</v>
      </c>
      <c r="J267" s="46" t="str">
        <f>IF(K235&gt;M235,F235,IF(K235=M235," ",H235))</f>
        <v xml:space="preserve"> </v>
      </c>
      <c r="K267" s="46"/>
      <c r="L267" s="46"/>
      <c r="M267" s="47"/>
      <c r="N267" s="29"/>
      <c r="O267" s="1"/>
      <c r="P267" s="1"/>
      <c r="Q267" s="1"/>
      <c r="R267" s="1"/>
      <c r="S267" s="1"/>
    </row>
    <row r="268" spans="1:21" ht="13.35" customHeight="1">
      <c r="A268" s="53"/>
      <c r="B268" s="29"/>
      <c r="C268" s="29"/>
      <c r="D268" s="29"/>
      <c r="E268" s="58">
        <v>10</v>
      </c>
      <c r="F268" s="46" t="str">
        <f>IF(K249&lt;M249,F249,IF(K249=M249," ",H249))</f>
        <v xml:space="preserve"> </v>
      </c>
      <c r="G268" s="46"/>
      <c r="H268" s="46"/>
      <c r="I268" s="46">
        <v>32</v>
      </c>
      <c r="J268" s="46" t="str">
        <f>IF(K235&lt;M235,F235,IF(K235=M235," ",H235))</f>
        <v xml:space="preserve"> </v>
      </c>
      <c r="K268" s="46"/>
      <c r="L268" s="46"/>
      <c r="M268" s="47"/>
      <c r="N268" s="29"/>
      <c r="O268" s="1"/>
      <c r="P268" s="1"/>
      <c r="Q268" s="1"/>
      <c r="R268" s="1"/>
      <c r="S268" s="1"/>
    </row>
    <row r="269" spans="1:21" ht="13.35" customHeight="1">
      <c r="A269" s="53"/>
      <c r="B269" s="29"/>
      <c r="C269" s="29"/>
      <c r="D269" s="29"/>
      <c r="E269" s="58">
        <v>11</v>
      </c>
      <c r="F269" s="46" t="str">
        <f>IF(K250&gt;M250,F250,IF(K250=M250," ",H250))</f>
        <v xml:space="preserve"> </v>
      </c>
      <c r="G269" s="46"/>
      <c r="H269" s="46"/>
      <c r="I269" s="46">
        <v>33</v>
      </c>
      <c r="J269" s="46" t="str">
        <f>IF(K227&gt;M227,F227,IF(K227=M227," ",H227))</f>
        <v xml:space="preserve"> </v>
      </c>
      <c r="K269" s="46"/>
      <c r="L269" s="46"/>
      <c r="M269" s="47"/>
      <c r="N269" s="29"/>
      <c r="O269" s="1"/>
      <c r="P269" s="1"/>
      <c r="Q269" s="1"/>
      <c r="R269" s="1"/>
      <c r="S269" s="1"/>
    </row>
    <row r="270" spans="1:21" ht="13.35" customHeight="1">
      <c r="A270" s="53"/>
      <c r="B270" s="29"/>
      <c r="C270" s="29"/>
      <c r="D270" s="29"/>
      <c r="E270" s="58">
        <v>12</v>
      </c>
      <c r="F270" s="46" t="str">
        <f>IF(K250&lt;M250,F250,IF(K250=M250," ",H250))</f>
        <v xml:space="preserve"> </v>
      </c>
      <c r="G270" s="46"/>
      <c r="H270" s="46"/>
      <c r="I270" s="46">
        <v>34</v>
      </c>
      <c r="J270" s="46" t="str">
        <f>IF(K227&lt;M227,F227,IF(K227=M227," ",H227))</f>
        <v xml:space="preserve"> </v>
      </c>
      <c r="K270" s="46"/>
      <c r="L270" s="46"/>
      <c r="M270" s="47"/>
      <c r="N270" s="29"/>
      <c r="O270" s="1"/>
      <c r="P270" s="1"/>
      <c r="Q270" s="1"/>
      <c r="R270" s="1"/>
      <c r="S270" s="1"/>
    </row>
    <row r="271" spans="1:21" ht="13.35" customHeight="1">
      <c r="A271" s="53"/>
      <c r="B271" s="29"/>
      <c r="C271" s="29"/>
      <c r="D271" s="29"/>
      <c r="E271" s="58">
        <v>13</v>
      </c>
      <c r="F271" s="46" t="str">
        <f>IF(K251&gt;M251,F251,IF(K251=M251," ",H251))</f>
        <v xml:space="preserve"> </v>
      </c>
      <c r="G271" s="46"/>
      <c r="H271" s="46"/>
      <c r="I271" s="46">
        <v>35</v>
      </c>
      <c r="J271" s="46" t="str">
        <f>IF(K228&gt;M228,F228,IF(K228=M228," ",H228))</f>
        <v xml:space="preserve"> </v>
      </c>
      <c r="K271" s="46"/>
      <c r="L271" s="46"/>
      <c r="M271" s="47"/>
      <c r="N271" s="29"/>
      <c r="O271" s="1"/>
      <c r="P271" s="1"/>
      <c r="Q271" s="1"/>
      <c r="R271" s="1"/>
      <c r="S271" s="1"/>
    </row>
    <row r="272" spans="1:21" ht="13.35" customHeight="1">
      <c r="A272" s="53"/>
      <c r="B272" s="29"/>
      <c r="C272" s="29"/>
      <c r="D272" s="29"/>
      <c r="E272" s="58">
        <v>14</v>
      </c>
      <c r="F272" s="46" t="str">
        <f>IF(K251&lt;M251,F251,IF(K251=M251," ",H251))</f>
        <v xml:space="preserve"> </v>
      </c>
      <c r="G272" s="46"/>
      <c r="H272" s="46"/>
      <c r="I272" s="46">
        <v>36</v>
      </c>
      <c r="J272" s="46" t="str">
        <f>IF(K228&lt;M228,F228,IF(K228=M228," ",H228))</f>
        <v xml:space="preserve"> </v>
      </c>
      <c r="K272" s="46"/>
      <c r="L272" s="46"/>
      <c r="M272" s="47"/>
      <c r="N272" s="29"/>
      <c r="O272" s="1"/>
      <c r="P272" s="1"/>
      <c r="Q272" s="1"/>
      <c r="R272" s="1"/>
      <c r="S272" s="1"/>
    </row>
    <row r="273" spans="1:19" ht="13.35" customHeight="1">
      <c r="A273" s="53"/>
      <c r="B273" s="29"/>
      <c r="C273" s="29"/>
      <c r="D273" s="29"/>
      <c r="E273" s="58">
        <v>15</v>
      </c>
      <c r="F273" s="46" t="str">
        <f>IF(K252&gt;M252,F252,IF(K252=M252," ",H252))</f>
        <v xml:space="preserve"> </v>
      </c>
      <c r="G273" s="46"/>
      <c r="H273" s="46"/>
      <c r="I273" s="46">
        <v>37</v>
      </c>
      <c r="J273" s="46" t="str">
        <f>IF(K229&gt;M229,F229,IF(K229=M229," ",H229))</f>
        <v xml:space="preserve"> </v>
      </c>
      <c r="K273" s="46"/>
      <c r="L273" s="46"/>
      <c r="M273" s="47"/>
      <c r="N273" s="29"/>
      <c r="O273" s="1"/>
      <c r="P273" s="1"/>
      <c r="Q273" s="1"/>
      <c r="R273" s="1"/>
      <c r="S273" s="1"/>
    </row>
    <row r="274" spans="1:19" ht="13.35" customHeight="1">
      <c r="A274" s="53"/>
      <c r="B274" s="29"/>
      <c r="C274" s="29"/>
      <c r="D274" s="29"/>
      <c r="E274" s="58">
        <v>16</v>
      </c>
      <c r="F274" s="46" t="str">
        <f>IF(K252&lt;M252,F252,IF(K252=M252," ",H252))</f>
        <v xml:space="preserve"> </v>
      </c>
      <c r="G274" s="46"/>
      <c r="H274" s="46"/>
      <c r="I274" s="46">
        <v>38</v>
      </c>
      <c r="J274" s="46" t="str">
        <f>IF(K229&lt;M229,F229,IF(K229=M229," ",H229))</f>
        <v xml:space="preserve"> </v>
      </c>
      <c r="K274" s="46"/>
      <c r="L274" s="46"/>
      <c r="M274" s="47"/>
      <c r="N274" s="29"/>
      <c r="O274" s="1"/>
      <c r="P274" s="1"/>
      <c r="Q274" s="1"/>
      <c r="R274" s="1"/>
      <c r="S274" s="1"/>
    </row>
    <row r="275" spans="1:19" ht="13.35" customHeight="1">
      <c r="A275" s="53"/>
      <c r="B275" s="29"/>
      <c r="C275" s="29"/>
      <c r="D275" s="29"/>
      <c r="E275" s="58">
        <v>17</v>
      </c>
      <c r="F275" s="46" t="str">
        <f>IF(K244&gt;M244,F244,IF(K244=M244," ",H244))</f>
        <v xml:space="preserve"> </v>
      </c>
      <c r="G275" s="46"/>
      <c r="H275" s="46"/>
      <c r="I275" s="46">
        <v>39</v>
      </c>
      <c r="J275" s="46" t="str">
        <f>IF(K230&gt;M230,F230,IF(K230=M230," ",H230))</f>
        <v xml:space="preserve"> </v>
      </c>
      <c r="K275" s="46"/>
      <c r="L275" s="46"/>
      <c r="M275" s="47"/>
      <c r="N275" s="29"/>
      <c r="O275" s="1"/>
      <c r="P275" s="1"/>
      <c r="Q275" s="1"/>
      <c r="R275" s="1"/>
      <c r="S275" s="1"/>
    </row>
    <row r="276" spans="1:19" ht="13.35" customHeight="1">
      <c r="A276" s="53"/>
      <c r="B276" s="29"/>
      <c r="C276" s="29"/>
      <c r="D276" s="29"/>
      <c r="E276" s="58">
        <v>18</v>
      </c>
      <c r="F276" s="46" t="str">
        <f>IF(K244&lt;M244,F244,IF(K244=M244," ",H244))</f>
        <v xml:space="preserve"> </v>
      </c>
      <c r="G276" s="46"/>
      <c r="H276" s="46"/>
      <c r="I276" s="46">
        <v>40</v>
      </c>
      <c r="J276" s="46" t="str">
        <f>IF(K230&lt;M230,F230,IF(K230=M230," ",H230))</f>
        <v xml:space="preserve"> </v>
      </c>
      <c r="K276" s="46"/>
      <c r="L276" s="46"/>
      <c r="M276" s="47"/>
      <c r="N276" s="29"/>
      <c r="O276" s="1"/>
      <c r="P276" s="1"/>
      <c r="Q276" s="1"/>
      <c r="R276" s="1"/>
      <c r="S276" s="1"/>
    </row>
    <row r="277" spans="1:19" ht="13.35" customHeight="1">
      <c r="A277" s="53"/>
      <c r="B277" s="29"/>
      <c r="C277" s="29"/>
      <c r="D277" s="29"/>
      <c r="E277" s="58">
        <v>19</v>
      </c>
      <c r="F277" s="46" t="str">
        <f>IF(K245&gt;M245,F245,IF(K245=M245," ",H245))</f>
        <v xml:space="preserve"> </v>
      </c>
      <c r="G277" s="46"/>
      <c r="H277" s="46"/>
      <c r="I277" s="46">
        <v>41</v>
      </c>
      <c r="J277" s="48"/>
      <c r="K277" s="46"/>
      <c r="L277" s="46"/>
      <c r="M277" s="47"/>
      <c r="N277" s="29"/>
      <c r="O277" s="1"/>
      <c r="P277" s="1"/>
      <c r="Q277" s="1"/>
      <c r="R277" s="1"/>
      <c r="S277" s="1"/>
    </row>
    <row r="278" spans="1:19" ht="13.35" customHeight="1">
      <c r="A278" s="53"/>
      <c r="B278" s="29"/>
      <c r="C278" s="29"/>
      <c r="D278" s="29"/>
      <c r="E278" s="58">
        <v>20</v>
      </c>
      <c r="F278" s="46" t="str">
        <f>IF(K245&lt;M245,F245,IF(K245=M245," ",H245))</f>
        <v xml:space="preserve"> </v>
      </c>
      <c r="G278" s="46"/>
      <c r="H278" s="46"/>
      <c r="I278" s="46">
        <v>42</v>
      </c>
      <c r="J278" s="48"/>
      <c r="K278" s="46"/>
      <c r="L278" s="46"/>
      <c r="M278" s="47"/>
      <c r="N278" s="29"/>
      <c r="O278" s="1"/>
      <c r="P278" s="1"/>
      <c r="Q278" s="1"/>
      <c r="R278" s="1"/>
      <c r="S278" s="1"/>
    </row>
    <row r="279" spans="1:19" ht="13.35" customHeight="1">
      <c r="A279" s="53"/>
      <c r="B279" s="29"/>
      <c r="C279" s="29"/>
      <c r="D279" s="29"/>
      <c r="E279" s="58">
        <v>21</v>
      </c>
      <c r="F279" s="46" t="str">
        <f>IF(K237&gt;M237,F237,IF(K237=M237," ",H237))</f>
        <v xml:space="preserve"> </v>
      </c>
      <c r="G279" s="46"/>
      <c r="H279" s="46"/>
      <c r="I279" s="46">
        <v>43</v>
      </c>
      <c r="J279" s="46"/>
      <c r="K279" s="46"/>
      <c r="L279" s="46"/>
      <c r="M279" s="47"/>
      <c r="N279" s="29"/>
      <c r="O279" s="1"/>
      <c r="P279" s="1"/>
      <c r="Q279" s="1"/>
      <c r="R279" s="1"/>
      <c r="S279" s="1"/>
    </row>
    <row r="280" spans="1:19" ht="13.35" customHeight="1">
      <c r="A280" s="53"/>
      <c r="B280" s="29"/>
      <c r="C280" s="29"/>
      <c r="D280" s="29"/>
      <c r="E280" s="59">
        <v>22</v>
      </c>
      <c r="F280" s="49" t="str">
        <f>IF(K237&lt;M237,F237,IF(K237=M237," ",H237))</f>
        <v xml:space="preserve"> </v>
      </c>
      <c r="G280" s="49"/>
      <c r="H280" s="49"/>
      <c r="I280" s="49">
        <v>44</v>
      </c>
      <c r="J280" s="49"/>
      <c r="K280" s="49"/>
      <c r="L280" s="49"/>
      <c r="M280" s="50"/>
      <c r="N280" s="29"/>
      <c r="O280" s="1"/>
      <c r="P280" s="1"/>
      <c r="Q280" s="1"/>
      <c r="R280" s="1"/>
      <c r="S280" s="1"/>
    </row>
    <row r="281" spans="1:19" ht="13.35" customHeight="1">
      <c r="A281" s="53"/>
      <c r="B281" s="29"/>
      <c r="C281" s="29"/>
      <c r="D281" s="29"/>
      <c r="E281" s="30"/>
      <c r="F281" s="30"/>
      <c r="G281" s="29"/>
      <c r="H281" s="29"/>
      <c r="I281" s="29"/>
      <c r="J281" s="29"/>
      <c r="K281" s="29"/>
      <c r="L281" s="29"/>
      <c r="M281" s="29"/>
      <c r="N281" s="29"/>
      <c r="O281" s="1"/>
      <c r="P281" s="1"/>
      <c r="Q281" s="1"/>
      <c r="R281" s="1"/>
      <c r="S281" s="1"/>
    </row>
    <row r="282" spans="1:19" ht="13.35" customHeight="1">
      <c r="A282" s="53"/>
      <c r="B282" s="29"/>
      <c r="C282" s="29"/>
      <c r="D282" s="29"/>
      <c r="E282" s="30"/>
      <c r="F282" s="30"/>
      <c r="G282" s="29"/>
      <c r="H282" s="29"/>
      <c r="I282" s="29"/>
      <c r="J282" s="29"/>
      <c r="K282" s="29"/>
      <c r="L282" s="29"/>
      <c r="M282" s="29"/>
      <c r="N282" s="29"/>
      <c r="O282" s="1"/>
      <c r="P282" s="1"/>
      <c r="Q282" s="1"/>
      <c r="R282" s="1"/>
      <c r="S282" s="1"/>
    </row>
    <row r="283" spans="1:19" ht="13.35" customHeight="1">
      <c r="A283" s="53"/>
      <c r="B283" s="29"/>
      <c r="C283" s="29"/>
      <c r="D283" s="29"/>
      <c r="E283" s="30"/>
      <c r="F283" s="30"/>
      <c r="G283" s="29"/>
      <c r="H283" s="29"/>
      <c r="I283" s="29"/>
      <c r="J283" s="29"/>
      <c r="K283" s="29"/>
      <c r="L283" s="29"/>
      <c r="M283" s="29"/>
      <c r="N283" s="29"/>
      <c r="O283" s="1"/>
      <c r="P283" s="1"/>
      <c r="Q283" s="1"/>
      <c r="R283" s="1"/>
      <c r="S283" s="1"/>
    </row>
    <row r="284" spans="1:19" ht="13.35" customHeight="1">
      <c r="A284" s="53"/>
      <c r="B284" s="29"/>
      <c r="C284" s="29"/>
      <c r="D284" s="29"/>
      <c r="E284" s="30"/>
      <c r="F284" s="30"/>
      <c r="G284" s="29"/>
      <c r="H284" s="29"/>
      <c r="I284" s="29"/>
      <c r="J284" s="29"/>
      <c r="K284" s="29"/>
      <c r="L284" s="29"/>
      <c r="M284" s="29"/>
      <c r="N284" s="29"/>
      <c r="O284" s="1"/>
      <c r="P284" s="1"/>
      <c r="Q284" s="1"/>
      <c r="R284" s="1"/>
      <c r="S284" s="1"/>
    </row>
    <row r="285" spans="1:19" ht="13.35" customHeight="1">
      <c r="A285" s="53"/>
      <c r="B285" s="29"/>
      <c r="C285" s="29"/>
      <c r="D285" s="29"/>
      <c r="E285" s="30"/>
      <c r="F285" s="30"/>
      <c r="G285" s="29"/>
      <c r="H285" s="29"/>
      <c r="I285" s="29"/>
      <c r="J285" s="29"/>
      <c r="K285" s="29"/>
      <c r="L285" s="29"/>
      <c r="M285" s="29"/>
      <c r="N285" s="29"/>
      <c r="O285" s="1"/>
      <c r="P285" s="1"/>
      <c r="Q285" s="1"/>
      <c r="R285" s="1"/>
      <c r="S285" s="1"/>
    </row>
    <row r="286" spans="1:19" ht="13.35" customHeight="1">
      <c r="A286" s="53"/>
      <c r="B286" s="29"/>
      <c r="C286" s="29"/>
      <c r="D286" s="29"/>
      <c r="E286" s="30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3.35" customHeight="1">
      <c r="A287" s="53"/>
      <c r="B287" s="29"/>
      <c r="C287" s="29"/>
      <c r="D287" s="29"/>
      <c r="E287" s="30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3.35" customHeight="1">
      <c r="A288" s="53"/>
      <c r="B288" s="29"/>
      <c r="C288" s="29"/>
      <c r="D288" s="29"/>
      <c r="E288" s="30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3.35" customHeight="1">
      <c r="A289" s="53"/>
      <c r="B289" s="29"/>
      <c r="C289" s="29"/>
      <c r="D289" s="29"/>
      <c r="E289" s="30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3.35" customHeight="1">
      <c r="A290" s="53"/>
      <c r="B290" s="29"/>
      <c r="C290" s="29"/>
      <c r="D290" s="29"/>
      <c r="E290" s="30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3.35" customHeight="1">
      <c r="A291" s="53"/>
      <c r="B291" s="29"/>
      <c r="C291" s="29"/>
      <c r="D291" s="29"/>
      <c r="E291" s="30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3.35" customHeight="1">
      <c r="A292" s="53"/>
      <c r="B292" s="29"/>
      <c r="C292" s="29"/>
      <c r="D292" s="29"/>
      <c r="E292" s="30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3.35" customHeight="1">
      <c r="A293" s="53"/>
      <c r="B293" s="29"/>
      <c r="C293" s="29"/>
      <c r="D293" s="29"/>
      <c r="E293" s="30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3.35" customHeight="1">
      <c r="A294" s="53"/>
      <c r="B294" s="29"/>
      <c r="C294" s="29"/>
      <c r="D294" s="29"/>
      <c r="E294" s="30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3.35" customHeight="1">
      <c r="A295" s="53"/>
      <c r="B295" s="29"/>
      <c r="C295" s="29"/>
      <c r="D295" s="29"/>
      <c r="E295" s="30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3.35" customHeight="1">
      <c r="A296" s="53"/>
      <c r="B296" s="55"/>
      <c r="C296" s="29"/>
      <c r="D296" s="29"/>
      <c r="E296" s="30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3.35" customHeight="1">
      <c r="A297" s="53"/>
      <c r="B297" s="55"/>
      <c r="C297" s="29"/>
      <c r="D297" s="29"/>
      <c r="E297" s="30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3.35" customHeight="1">
      <c r="A298" s="53"/>
      <c r="B298" s="55"/>
      <c r="C298" s="29"/>
      <c r="D298" s="29"/>
      <c r="E298" s="30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3.35" customHeight="1">
      <c r="A299" s="53"/>
      <c r="B299" s="29"/>
      <c r="C299" s="29"/>
      <c r="D299" s="29"/>
      <c r="E299" s="29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3.35" customHeight="1">
      <c r="A300" s="53"/>
      <c r="B300" s="29"/>
      <c r="C300" s="29"/>
      <c r="D300" s="29"/>
      <c r="E300" s="29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3.35" customHeight="1">
      <c r="A301" s="53"/>
      <c r="B301" s="29"/>
      <c r="C301" s="29"/>
      <c r="D301" s="29"/>
      <c r="E301" s="29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3.35" customHeight="1">
      <c r="A302" s="53"/>
      <c r="B302" s="29"/>
      <c r="C302" s="29"/>
      <c r="D302" s="29"/>
      <c r="E302" s="29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3.35" customHeight="1">
      <c r="A303" s="53"/>
      <c r="B303" s="29"/>
      <c r="C303" s="29"/>
      <c r="D303" s="29"/>
      <c r="E303" s="29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3.35" customHeight="1">
      <c r="A304" s="53"/>
      <c r="B304" s="29"/>
      <c r="C304" s="29"/>
      <c r="D304" s="29"/>
      <c r="E304" s="29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3.35" customHeight="1">
      <c r="A305" s="53"/>
      <c r="B305" s="29"/>
      <c r="C305" s="29"/>
      <c r="D305" s="29"/>
      <c r="E305" s="29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3.35" customHeight="1">
      <c r="A306" s="53"/>
      <c r="B306" s="29"/>
      <c r="C306" s="29"/>
      <c r="D306" s="29"/>
      <c r="E306" s="29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3.35" customHeight="1">
      <c r="A307" s="53"/>
      <c r="B307" s="29"/>
      <c r="C307" s="29"/>
      <c r="D307" s="29"/>
      <c r="E307" s="29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3.35" customHeight="1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3.35" customHeight="1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3.35" customHeight="1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3.35" customHeight="1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3.35" customHeight="1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3.35" customHeight="1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3.35" customHeight="1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3.35" customHeight="1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3.35" customHeight="1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3.35" customHeight="1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3.35" customHeight="1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3.35" customHeight="1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3.35" customHeight="1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3.35" customHeight="1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3.35" customHeight="1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3.35" customHeight="1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3.35" customHeight="1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3.35" customHeight="1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9" ht="13.35" customHeight="1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9" ht="13.35" customHeight="1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1048575" ht="12.75" customHeight="1"/>
    <row r="1048576" ht="12.75" customHeight="1"/>
  </sheetData>
  <mergeCells count="1">
    <mergeCell ref="A1:C2"/>
  </mergeCells>
  <pageMargins left="0.7" right="0.7" top="0.78740157499999996" bottom="0.78740157499999996" header="0.3" footer="0.3"/>
  <pageSetup paperSize="9" scale="5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48576"/>
  <sheetViews>
    <sheetView workbookViewId="0">
      <selection activeCell="J2" sqref="J2"/>
    </sheetView>
  </sheetViews>
  <sheetFormatPr baseColWidth="10" defaultRowHeight="13.35" customHeight="1"/>
  <cols>
    <col min="1" max="1" width="6.375" style="13" customWidth="1"/>
    <col min="2" max="4" width="4.25" style="3" customWidth="1"/>
    <col min="5" max="5" width="8.125" style="3" customWidth="1"/>
    <col min="6" max="6" width="22.875" style="3" customWidth="1"/>
    <col min="7" max="7" width="1.625" style="3" customWidth="1"/>
    <col min="8" max="8" width="22.875" style="3" customWidth="1"/>
    <col min="9" max="9" width="2.5" style="3" customWidth="1"/>
    <col min="10" max="10" width="22.875" style="3" customWidth="1"/>
    <col min="11" max="11" width="2.625" style="3" customWidth="1"/>
    <col min="12" max="12" width="1.625" style="3" customWidth="1"/>
    <col min="13" max="13" width="2.625" style="3" customWidth="1"/>
    <col min="14" max="14" width="22.875" style="3" customWidth="1"/>
    <col min="15" max="33" width="10.75" style="3" customWidth="1"/>
    <col min="34" max="1024" width="11.875" style="3" customWidth="1"/>
  </cols>
  <sheetData>
    <row r="1" spans="1:27" ht="13.35" customHeight="1">
      <c r="A1" s="79" t="s">
        <v>224</v>
      </c>
      <c r="B1" s="79"/>
      <c r="C1" s="79"/>
      <c r="D1" s="29"/>
      <c r="E1" s="29"/>
      <c r="F1" s="21" t="s">
        <v>1</v>
      </c>
      <c r="G1" s="30"/>
      <c r="H1" s="21" t="s">
        <v>2</v>
      </c>
      <c r="I1" s="30"/>
      <c r="J1" s="21" t="s">
        <v>3</v>
      </c>
      <c r="K1" s="22"/>
      <c r="L1" s="22"/>
      <c r="M1" s="23"/>
      <c r="N1" s="21" t="s">
        <v>4</v>
      </c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ht="13.35" customHeight="1">
      <c r="A2" s="79"/>
      <c r="B2" s="79"/>
      <c r="C2" s="79"/>
      <c r="D2" s="29"/>
      <c r="E2" s="29"/>
      <c r="F2" s="24" t="s">
        <v>225</v>
      </c>
      <c r="G2" s="30"/>
      <c r="H2" s="24" t="s">
        <v>226</v>
      </c>
      <c r="I2" s="30"/>
      <c r="J2" s="24" t="s">
        <v>227</v>
      </c>
      <c r="K2" s="23"/>
      <c r="L2" s="23"/>
      <c r="M2" s="23"/>
      <c r="N2" s="24" t="s">
        <v>228</v>
      </c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7" ht="13.35" customHeight="1">
      <c r="A3" s="53"/>
      <c r="B3" s="55"/>
      <c r="C3" s="29"/>
      <c r="D3" s="29"/>
      <c r="E3" s="29"/>
      <c r="F3" s="24" t="s">
        <v>229</v>
      </c>
      <c r="G3" s="30"/>
      <c r="H3" s="24" t="s">
        <v>230</v>
      </c>
      <c r="I3" s="30"/>
      <c r="J3" s="24" t="s">
        <v>13</v>
      </c>
      <c r="K3" s="23"/>
      <c r="L3" s="23"/>
      <c r="M3" s="23"/>
      <c r="N3" s="24" t="s">
        <v>231</v>
      </c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3.35" customHeight="1">
      <c r="A4" s="53"/>
      <c r="B4" s="55"/>
      <c r="C4" s="29"/>
      <c r="D4" s="29"/>
      <c r="E4" s="29"/>
      <c r="F4" s="24" t="s">
        <v>232</v>
      </c>
      <c r="G4" s="30"/>
      <c r="H4" s="24" t="s">
        <v>27</v>
      </c>
      <c r="I4" s="30"/>
      <c r="J4" s="24" t="s">
        <v>233</v>
      </c>
      <c r="K4" s="23"/>
      <c r="L4" s="23"/>
      <c r="M4" s="23"/>
      <c r="N4" s="24" t="s">
        <v>234</v>
      </c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3.35" customHeight="1">
      <c r="A5" s="53"/>
      <c r="B5" s="55"/>
      <c r="C5" s="29"/>
      <c r="D5" s="29"/>
      <c r="E5" s="29"/>
      <c r="F5" s="24" t="s">
        <v>35</v>
      </c>
      <c r="G5" s="30"/>
      <c r="H5" s="24" t="s">
        <v>36</v>
      </c>
      <c r="I5" s="30"/>
      <c r="J5" s="24" t="s">
        <v>235</v>
      </c>
      <c r="K5" s="23"/>
      <c r="L5" s="23"/>
      <c r="M5" s="23"/>
      <c r="N5" s="24" t="s">
        <v>20</v>
      </c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3.35" customHeight="1">
      <c r="A6" s="53"/>
      <c r="B6" s="55"/>
      <c r="C6" s="29"/>
      <c r="D6" s="29"/>
      <c r="E6" s="29"/>
      <c r="F6" s="24" t="s">
        <v>236</v>
      </c>
      <c r="G6" s="30"/>
      <c r="H6" s="25" t="s">
        <v>237</v>
      </c>
      <c r="I6" s="30"/>
      <c r="J6" s="25" t="s">
        <v>238</v>
      </c>
      <c r="K6" s="23"/>
      <c r="L6" s="23"/>
      <c r="M6" s="23"/>
      <c r="N6" s="25" t="s">
        <v>239</v>
      </c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ht="13.35" customHeight="1">
      <c r="A7" s="53"/>
      <c r="B7" s="55"/>
      <c r="C7" s="29"/>
      <c r="D7" s="29"/>
      <c r="E7" s="29"/>
      <c r="F7" s="25" t="s">
        <v>39</v>
      </c>
      <c r="G7" s="30"/>
      <c r="H7" s="30"/>
      <c r="I7" s="30"/>
      <c r="J7" s="30"/>
      <c r="K7" s="23"/>
      <c r="L7" s="23"/>
      <c r="M7" s="23"/>
      <c r="N7" s="30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7" ht="13.35" customHeight="1">
      <c r="A8" s="52"/>
      <c r="B8" s="30"/>
      <c r="C8" s="30"/>
      <c r="D8" s="30"/>
      <c r="E8" s="30"/>
      <c r="F8" s="26"/>
      <c r="G8" s="26"/>
      <c r="H8" s="21" t="s">
        <v>29</v>
      </c>
      <c r="I8" s="26"/>
      <c r="J8" s="26"/>
      <c r="K8" s="26"/>
      <c r="L8" s="26"/>
      <c r="M8" s="26"/>
      <c r="N8" s="26"/>
      <c r="O8" s="8"/>
    </row>
    <row r="9" spans="1:27" ht="13.35" customHeight="1">
      <c r="A9" s="53"/>
      <c r="B9" s="55"/>
      <c r="C9" s="29"/>
      <c r="D9" s="29"/>
      <c r="E9" s="29"/>
      <c r="F9" s="30"/>
      <c r="G9" s="22"/>
      <c r="H9" s="24" t="s">
        <v>240</v>
      </c>
      <c r="I9" s="23"/>
      <c r="J9" s="30"/>
      <c r="K9" s="22"/>
      <c r="L9" s="22"/>
      <c r="M9" s="23"/>
      <c r="N9" s="30"/>
      <c r="O9" s="2"/>
    </row>
    <row r="10" spans="1:27" ht="13.35" customHeight="1">
      <c r="A10" s="53"/>
      <c r="B10" s="29"/>
      <c r="C10" s="29"/>
      <c r="D10" s="29"/>
      <c r="E10" s="29"/>
      <c r="F10" s="30"/>
      <c r="G10" s="23"/>
      <c r="H10" s="24" t="s">
        <v>241</v>
      </c>
      <c r="I10" s="23"/>
      <c r="J10" s="30"/>
      <c r="K10" s="23"/>
      <c r="L10" s="23"/>
      <c r="M10" s="23"/>
      <c r="N10" s="30"/>
      <c r="O10" s="2"/>
      <c r="P10" s="1"/>
    </row>
    <row r="11" spans="1:27" ht="13.35" customHeight="1">
      <c r="A11" s="53"/>
      <c r="B11" s="55"/>
      <c r="C11" s="29"/>
      <c r="D11" s="29"/>
      <c r="E11" s="29"/>
      <c r="F11" s="30"/>
      <c r="G11" s="23"/>
      <c r="H11" s="24" t="s">
        <v>41</v>
      </c>
      <c r="I11" s="23"/>
      <c r="J11" s="30"/>
      <c r="K11" s="23"/>
      <c r="L11" s="23"/>
      <c r="M11" s="23"/>
      <c r="N11" s="30"/>
      <c r="O11" s="2"/>
      <c r="P11" s="1"/>
      <c r="Q11" s="1"/>
      <c r="R11" s="1"/>
      <c r="S11" s="1"/>
      <c r="T11" s="1"/>
      <c r="U11" s="1"/>
    </row>
    <row r="12" spans="1:27" ht="13.35" customHeight="1">
      <c r="A12" s="53"/>
      <c r="B12" s="55"/>
      <c r="C12" s="29"/>
      <c r="D12" s="29"/>
      <c r="E12" s="29"/>
      <c r="F12" s="30"/>
      <c r="G12" s="23"/>
      <c r="H12" s="24" t="s">
        <v>242</v>
      </c>
      <c r="I12" s="23"/>
      <c r="J12" s="30"/>
      <c r="K12" s="23"/>
      <c r="L12" s="23"/>
      <c r="M12" s="23"/>
      <c r="N12" s="30"/>
      <c r="O12" s="2"/>
      <c r="P12" s="1"/>
      <c r="Q12" s="1"/>
      <c r="R12" s="1"/>
      <c r="S12" s="1"/>
      <c r="T12" s="1"/>
      <c r="U12" s="1"/>
    </row>
    <row r="13" spans="1:27" ht="13.35" customHeight="1">
      <c r="A13" s="53"/>
      <c r="B13" s="55"/>
      <c r="C13" s="29"/>
      <c r="D13" s="29"/>
      <c r="E13" s="29"/>
      <c r="F13" s="30"/>
      <c r="G13" s="23"/>
      <c r="H13" s="25" t="s">
        <v>51</v>
      </c>
      <c r="I13" s="23"/>
      <c r="J13" s="30"/>
      <c r="K13" s="23"/>
      <c r="L13" s="23"/>
      <c r="M13" s="23"/>
      <c r="N13" s="30"/>
      <c r="O13" s="2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35" customHeight="1">
      <c r="A14" s="56"/>
      <c r="B14" s="60"/>
      <c r="C14" s="34"/>
      <c r="D14" s="34"/>
      <c r="E14" s="34"/>
      <c r="F14" s="30"/>
      <c r="G14" s="23"/>
      <c r="H14" s="30"/>
      <c r="I14" s="23"/>
      <c r="J14" s="30"/>
      <c r="K14" s="23"/>
      <c r="L14" s="23"/>
      <c r="M14" s="23"/>
      <c r="N14" s="30"/>
      <c r="O14" s="2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35" customHeight="1">
      <c r="A15" s="52"/>
      <c r="B15" s="30"/>
      <c r="C15" s="34"/>
      <c r="D15" s="34"/>
      <c r="E15" s="34"/>
      <c r="F15" s="30"/>
      <c r="G15" s="23"/>
      <c r="H15" s="23"/>
      <c r="I15" s="23"/>
      <c r="J15" s="23"/>
      <c r="K15" s="23"/>
      <c r="L15" s="23"/>
      <c r="M15" s="23"/>
      <c r="N15" s="23"/>
      <c r="O15" s="2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3.35" customHeight="1">
      <c r="A16" s="51" t="s">
        <v>52</v>
      </c>
      <c r="B16" s="30"/>
      <c r="C16" s="34"/>
      <c r="D16" s="34"/>
      <c r="E16" s="34"/>
      <c r="F16" s="23"/>
      <c r="G16" s="23"/>
      <c r="H16" s="23"/>
      <c r="I16" s="23"/>
      <c r="J16" s="23"/>
      <c r="K16" s="23"/>
      <c r="L16" s="23"/>
      <c r="M16" s="23"/>
      <c r="N16" s="23"/>
      <c r="O16" s="2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3.35" customHeight="1">
      <c r="A17" s="52"/>
      <c r="B17" s="34"/>
      <c r="C17" s="30"/>
      <c r="D17" s="34"/>
      <c r="E17" s="34"/>
      <c r="F17" s="23"/>
      <c r="G17" s="23"/>
      <c r="H17" s="23"/>
      <c r="I17" s="23"/>
      <c r="J17" s="23"/>
      <c r="K17" s="23"/>
      <c r="L17" s="23"/>
      <c r="M17" s="23"/>
      <c r="N17" s="23"/>
      <c r="O17" s="2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3.35" customHeight="1">
      <c r="A18" s="52" t="s">
        <v>53</v>
      </c>
      <c r="B18" s="34" t="s">
        <v>54</v>
      </c>
      <c r="C18" s="34" t="s">
        <v>55</v>
      </c>
      <c r="D18" s="34" t="s">
        <v>56</v>
      </c>
      <c r="E18" s="34" t="s">
        <v>57</v>
      </c>
      <c r="F18" s="23"/>
      <c r="G18" s="22" t="s">
        <v>58</v>
      </c>
      <c r="H18" s="23"/>
      <c r="I18" s="23"/>
      <c r="J18" s="22" t="s">
        <v>59</v>
      </c>
      <c r="K18" s="23"/>
      <c r="L18" s="23"/>
      <c r="M18" s="23"/>
      <c r="N18" s="23"/>
      <c r="O18" s="2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3.35" customHeight="1">
      <c r="A19" s="52"/>
      <c r="B19" s="34"/>
      <c r="C19" s="34"/>
      <c r="D19" s="34"/>
      <c r="E19" s="34"/>
      <c r="F19" s="23"/>
      <c r="G19" s="22"/>
      <c r="H19" s="23"/>
      <c r="I19" s="23"/>
      <c r="J19" s="22"/>
      <c r="K19" s="23"/>
      <c r="L19" s="23"/>
      <c r="M19" s="23"/>
      <c r="N19" s="23"/>
      <c r="O19" s="2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.35" customHeight="1">
      <c r="A20" s="53" t="s">
        <v>60</v>
      </c>
      <c r="B20" s="29">
        <v>1</v>
      </c>
      <c r="C20" s="29">
        <v>1</v>
      </c>
      <c r="D20" s="29">
        <v>1</v>
      </c>
      <c r="E20" s="29" t="s">
        <v>61</v>
      </c>
      <c r="F20" s="28" t="str">
        <f>F2</f>
        <v>TV Jahn Schneverdingen 2</v>
      </c>
      <c r="G20" s="28" t="s">
        <v>62</v>
      </c>
      <c r="H20" s="28" t="str">
        <f>F3</f>
        <v>Rewe Linda (Hamm)</v>
      </c>
      <c r="I20" s="30"/>
      <c r="J20" s="30" t="str">
        <f>F6</f>
        <v>TSV Schülp</v>
      </c>
      <c r="K20" s="23"/>
      <c r="L20" s="23" t="s">
        <v>63</v>
      </c>
      <c r="M20" s="23"/>
      <c r="N20" s="23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.35" customHeight="1">
      <c r="A21" s="53"/>
      <c r="B21" s="29"/>
      <c r="C21" s="29">
        <v>2</v>
      </c>
      <c r="D21" s="29">
        <v>2</v>
      </c>
      <c r="E21" s="29" t="s">
        <v>61</v>
      </c>
      <c r="F21" s="28" t="str">
        <f>F4</f>
        <v>TSV Bayer Leverkusen</v>
      </c>
      <c r="G21" s="28" t="s">
        <v>62</v>
      </c>
      <c r="H21" s="28" t="str">
        <f>F5</f>
        <v>Lemwerder TV</v>
      </c>
      <c r="I21" s="30"/>
      <c r="J21" s="30" t="str">
        <f>F6</f>
        <v>TSV Schülp</v>
      </c>
      <c r="K21" s="23"/>
      <c r="L21" s="23" t="s">
        <v>63</v>
      </c>
      <c r="M21" s="23"/>
      <c r="N21" s="23"/>
      <c r="O21" s="2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.35" customHeight="1">
      <c r="A22" s="53"/>
      <c r="B22" s="29"/>
      <c r="C22" s="29">
        <v>3</v>
      </c>
      <c r="D22" s="29">
        <v>3</v>
      </c>
      <c r="E22" s="29" t="s">
        <v>64</v>
      </c>
      <c r="F22" s="28" t="str">
        <f>H2</f>
        <v>Ahlhorner SV 2</v>
      </c>
      <c r="G22" s="28" t="s">
        <v>62</v>
      </c>
      <c r="H22" s="28" t="str">
        <f>H3</f>
        <v>TSV Hagenah</v>
      </c>
      <c r="I22" s="29"/>
      <c r="J22" s="29" t="str">
        <f>H6</f>
        <v>SV Moslesfehn</v>
      </c>
      <c r="K22" s="29"/>
      <c r="L22" s="29" t="s">
        <v>63</v>
      </c>
      <c r="M22" s="29"/>
      <c r="N22" s="29"/>
      <c r="O22" s="1"/>
      <c r="P22" s="1"/>
      <c r="Q22" s="1"/>
      <c r="R22" s="1"/>
      <c r="S22" s="1"/>
      <c r="T22" s="1"/>
      <c r="U22" s="1"/>
      <c r="V22" s="1"/>
    </row>
    <row r="23" spans="1:27" ht="13.35" customHeight="1">
      <c r="A23" s="53"/>
      <c r="B23" s="29"/>
      <c r="C23" s="29">
        <v>4</v>
      </c>
      <c r="D23" s="29">
        <v>4</v>
      </c>
      <c r="E23" s="29" t="s">
        <v>64</v>
      </c>
      <c r="F23" s="28" t="str">
        <f>H4</f>
        <v>TV Voerde</v>
      </c>
      <c r="G23" s="28" t="s">
        <v>62</v>
      </c>
      <c r="H23" s="28" t="str">
        <f>H5</f>
        <v>TSV Bardowick</v>
      </c>
      <c r="I23" s="29"/>
      <c r="J23" s="29" t="str">
        <f>H6</f>
        <v>SV Moslesfehn</v>
      </c>
      <c r="K23" s="29"/>
      <c r="L23" s="29" t="s">
        <v>63</v>
      </c>
      <c r="M23" s="29"/>
      <c r="N23" s="29"/>
      <c r="O23" s="1"/>
      <c r="P23" s="1"/>
      <c r="Q23" s="1"/>
      <c r="R23" s="1"/>
      <c r="S23" s="1"/>
      <c r="T23" s="1"/>
      <c r="U23" s="1"/>
    </row>
    <row r="24" spans="1:27" ht="13.35" customHeight="1">
      <c r="A24" s="53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"/>
      <c r="P24" s="1"/>
      <c r="Q24" s="1"/>
      <c r="R24" s="1"/>
      <c r="S24" s="1"/>
      <c r="T24" s="1"/>
      <c r="U24" s="1"/>
    </row>
    <row r="25" spans="1:27" ht="13.35" customHeight="1">
      <c r="A25" s="53" t="s">
        <v>65</v>
      </c>
      <c r="B25" s="29">
        <v>2</v>
      </c>
      <c r="C25" s="29">
        <v>1</v>
      </c>
      <c r="D25" s="30">
        <v>5</v>
      </c>
      <c r="E25" s="30" t="s">
        <v>66</v>
      </c>
      <c r="F25" s="28" t="str">
        <f>J2</f>
        <v>TKH 2</v>
      </c>
      <c r="G25" s="28" t="s">
        <v>62</v>
      </c>
      <c r="H25" s="28" t="str">
        <f>J3</f>
        <v>VfL Kellinghusen 2</v>
      </c>
      <c r="I25" s="29"/>
      <c r="J25" s="29" t="str">
        <f>J6</f>
        <v>VfK Berlin</v>
      </c>
      <c r="K25" s="29"/>
      <c r="L25" s="29" t="s">
        <v>63</v>
      </c>
      <c r="M25" s="29"/>
      <c r="N25" s="29"/>
      <c r="O25" s="1"/>
      <c r="P25" s="1"/>
      <c r="Q25" s="1"/>
      <c r="R25" s="1"/>
      <c r="S25" s="1"/>
      <c r="T25" s="1"/>
      <c r="U25" s="1"/>
    </row>
    <row r="26" spans="1:27" ht="13.35" customHeight="1">
      <c r="A26" s="53"/>
      <c r="B26" s="29"/>
      <c r="C26" s="29">
        <v>2</v>
      </c>
      <c r="D26" s="30">
        <v>6</v>
      </c>
      <c r="E26" s="30" t="s">
        <v>66</v>
      </c>
      <c r="F26" s="28" t="str">
        <f>J4</f>
        <v>TV GH Brettorf</v>
      </c>
      <c r="G26" s="28" t="s">
        <v>62</v>
      </c>
      <c r="H26" s="28" t="str">
        <f>J5</f>
        <v>MTSV Selsingen</v>
      </c>
      <c r="I26" s="29"/>
      <c r="J26" s="29" t="str">
        <f>J6</f>
        <v>VfK Berlin</v>
      </c>
      <c r="K26" s="29"/>
      <c r="L26" s="29" t="s">
        <v>63</v>
      </c>
      <c r="M26" s="29"/>
      <c r="N26" s="29"/>
      <c r="O26" s="1"/>
      <c r="P26" s="1"/>
      <c r="Q26" s="1"/>
      <c r="R26" s="1"/>
      <c r="S26" s="1"/>
      <c r="T26" s="1"/>
      <c r="U26" s="1"/>
    </row>
    <row r="27" spans="1:27" ht="13.35" customHeight="1">
      <c r="A27" s="53"/>
      <c r="B27" s="29"/>
      <c r="C27" s="29">
        <v>3</v>
      </c>
      <c r="D27" s="30">
        <v>7</v>
      </c>
      <c r="E27" s="30" t="s">
        <v>67</v>
      </c>
      <c r="F27" s="28" t="str">
        <f>N2</f>
        <v>TuS Döhlen</v>
      </c>
      <c r="G27" s="28" t="s">
        <v>62</v>
      </c>
      <c r="H27" s="28" t="str">
        <f>N3</f>
        <v>TV Segnitz</v>
      </c>
      <c r="I27" s="29"/>
      <c r="J27" s="29" t="str">
        <f>N6</f>
        <v>Ahlhorner SV 1</v>
      </c>
      <c r="K27" s="29"/>
      <c r="L27" s="29" t="s">
        <v>63</v>
      </c>
      <c r="M27" s="29"/>
      <c r="N27" s="29"/>
      <c r="O27" s="1"/>
      <c r="P27" s="1"/>
      <c r="Q27" s="1"/>
      <c r="R27" s="1"/>
      <c r="S27" s="1"/>
      <c r="T27" s="1"/>
      <c r="U27" s="1"/>
    </row>
    <row r="28" spans="1:27" ht="13.35" customHeight="1">
      <c r="A28" s="53"/>
      <c r="B28" s="29"/>
      <c r="C28" s="29">
        <v>4</v>
      </c>
      <c r="D28" s="30">
        <v>8</v>
      </c>
      <c r="E28" s="30" t="s">
        <v>67</v>
      </c>
      <c r="F28" s="28" t="str">
        <f>N4</f>
        <v>TKH 1</v>
      </c>
      <c r="G28" s="28" t="s">
        <v>62</v>
      </c>
      <c r="H28" s="28" t="str">
        <f>N5</f>
        <v>SG Stern Kaulsdorf</v>
      </c>
      <c r="I28" s="29"/>
      <c r="J28" s="29" t="str">
        <f>N6</f>
        <v>Ahlhorner SV 1</v>
      </c>
      <c r="K28" s="29"/>
      <c r="L28" s="29" t="s">
        <v>63</v>
      </c>
      <c r="M28" s="29"/>
      <c r="N28" s="29"/>
      <c r="O28" s="1"/>
      <c r="P28" s="1"/>
      <c r="Q28" s="1"/>
      <c r="R28" s="1"/>
      <c r="S28" s="1"/>
      <c r="T28" s="1"/>
      <c r="U28" s="1"/>
    </row>
    <row r="29" spans="1:27" ht="13.35" customHeight="1">
      <c r="A29" s="53"/>
      <c r="B29" s="29"/>
      <c r="C29" s="30"/>
      <c r="D29" s="30"/>
      <c r="E29" s="30"/>
      <c r="F29" s="30"/>
      <c r="G29" s="30"/>
      <c r="H29" s="30"/>
      <c r="I29" s="29"/>
      <c r="J29" s="30"/>
      <c r="K29" s="29"/>
      <c r="L29" s="30"/>
      <c r="M29" s="29"/>
      <c r="N29" s="29"/>
      <c r="O29" s="1"/>
      <c r="P29" s="1"/>
      <c r="Q29" s="1"/>
      <c r="R29" s="1"/>
      <c r="S29" s="1"/>
      <c r="T29" s="1"/>
      <c r="U29" s="1"/>
    </row>
    <row r="30" spans="1:27" ht="13.35" customHeight="1">
      <c r="A30" s="53" t="s">
        <v>68</v>
      </c>
      <c r="B30" s="29">
        <v>3</v>
      </c>
      <c r="C30" s="29">
        <v>1</v>
      </c>
      <c r="D30" s="30">
        <v>9</v>
      </c>
      <c r="E30" s="30" t="s">
        <v>61</v>
      </c>
      <c r="F30" s="28" t="str">
        <f>F6</f>
        <v>TSV Schülp</v>
      </c>
      <c r="G30" s="28" t="s">
        <v>62</v>
      </c>
      <c r="H30" s="28" t="str">
        <f>F7</f>
        <v>MTV Hammah</v>
      </c>
      <c r="I30" s="29"/>
      <c r="J30" s="30" t="str">
        <f>F2</f>
        <v>TV Jahn Schneverdingen 2</v>
      </c>
      <c r="K30" s="29"/>
      <c r="L30" s="23" t="s">
        <v>63</v>
      </c>
      <c r="M30" s="29"/>
      <c r="N30" s="29"/>
      <c r="O30" s="1"/>
      <c r="P30" s="1"/>
      <c r="Q30" s="1"/>
      <c r="R30" s="1"/>
      <c r="S30" s="1"/>
      <c r="T30" s="1"/>
      <c r="U30" s="1"/>
    </row>
    <row r="31" spans="1:27" ht="13.35" customHeight="1">
      <c r="A31" s="31"/>
      <c r="B31" s="30"/>
      <c r="C31" s="29">
        <v>2</v>
      </c>
      <c r="D31" s="30">
        <v>10</v>
      </c>
      <c r="E31" s="30" t="s">
        <v>61</v>
      </c>
      <c r="F31" s="30" t="str">
        <f>F3</f>
        <v>Rewe Linda (Hamm)</v>
      </c>
      <c r="G31" s="28" t="s">
        <v>62</v>
      </c>
      <c r="H31" s="30" t="str">
        <f>F4</f>
        <v>TSV Bayer Leverkusen</v>
      </c>
      <c r="I31" s="29"/>
      <c r="J31" s="30" t="str">
        <f>F2</f>
        <v>TV Jahn Schneverdingen 2</v>
      </c>
      <c r="K31" s="29"/>
      <c r="L31" s="23" t="s">
        <v>63</v>
      </c>
      <c r="M31" s="29"/>
      <c r="N31" s="29"/>
      <c r="O31" s="1"/>
      <c r="P31" s="1"/>
      <c r="Q31" s="1"/>
      <c r="R31" s="1"/>
      <c r="S31" s="1"/>
      <c r="T31" s="1"/>
      <c r="U31" s="1"/>
    </row>
    <row r="32" spans="1:27" ht="13.35" customHeight="1">
      <c r="A32" s="53"/>
      <c r="B32" s="29"/>
      <c r="C32" s="29">
        <v>3</v>
      </c>
      <c r="D32" s="30">
        <v>11</v>
      </c>
      <c r="E32" s="30" t="s">
        <v>69</v>
      </c>
      <c r="F32" s="28" t="str">
        <f>H9</f>
        <v>Ahlhorner SV 3</v>
      </c>
      <c r="G32" s="28" t="s">
        <v>62</v>
      </c>
      <c r="H32" s="28" t="str">
        <f>H10</f>
        <v>Hebbo Snacks</v>
      </c>
      <c r="I32" s="29"/>
      <c r="J32" s="29" t="str">
        <f>H13</f>
        <v>VfL Kellinghusen 1</v>
      </c>
      <c r="K32" s="29"/>
      <c r="L32" s="29" t="s">
        <v>63</v>
      </c>
      <c r="M32" s="29"/>
      <c r="N32" s="29"/>
      <c r="O32" s="1"/>
      <c r="P32" s="1"/>
      <c r="Q32" s="1"/>
      <c r="R32" s="1"/>
      <c r="S32" s="1"/>
      <c r="T32" s="1"/>
      <c r="U32" s="1"/>
    </row>
    <row r="33" spans="1:21" ht="13.35" customHeight="1">
      <c r="A33" s="53"/>
      <c r="B33" s="29"/>
      <c r="C33" s="29">
        <v>4</v>
      </c>
      <c r="D33" s="30">
        <v>12</v>
      </c>
      <c r="E33" s="30" t="s">
        <v>69</v>
      </c>
      <c r="F33" s="28" t="str">
        <f>H11</f>
        <v>Wardenburger TV</v>
      </c>
      <c r="G33" s="28" t="s">
        <v>62</v>
      </c>
      <c r="H33" s="28" t="str">
        <f>H12</f>
        <v>TV Jahn Schneverdingen 1</v>
      </c>
      <c r="I33" s="29"/>
      <c r="J33" s="29" t="str">
        <f>H13</f>
        <v>VfL Kellinghusen 1</v>
      </c>
      <c r="K33" s="29"/>
      <c r="L33" s="29" t="s">
        <v>63</v>
      </c>
      <c r="M33" s="29"/>
      <c r="N33" s="29"/>
      <c r="O33" s="1"/>
      <c r="P33" s="1"/>
      <c r="Q33" s="1"/>
      <c r="R33" s="1"/>
      <c r="S33" s="1"/>
      <c r="T33" s="1"/>
      <c r="U33" s="1"/>
    </row>
    <row r="34" spans="1:21" ht="13.35" customHeight="1">
      <c r="A34" s="53"/>
      <c r="B34" s="29"/>
      <c r="C34" s="30"/>
      <c r="D34" s="30"/>
      <c r="E34" s="30"/>
      <c r="F34" s="30"/>
      <c r="G34" s="30"/>
      <c r="H34" s="30"/>
      <c r="I34" s="30"/>
      <c r="J34" s="30"/>
      <c r="K34" s="29"/>
      <c r="L34" s="29"/>
      <c r="M34" s="29"/>
      <c r="N34" s="29"/>
      <c r="O34" s="1"/>
      <c r="P34" s="1"/>
      <c r="Q34" s="1"/>
      <c r="R34" s="1"/>
      <c r="S34" s="1"/>
      <c r="T34" s="1"/>
      <c r="U34" s="1"/>
    </row>
    <row r="35" spans="1:21" ht="13.35" customHeight="1">
      <c r="A35" s="53" t="s">
        <v>71</v>
      </c>
      <c r="B35" s="29">
        <v>4</v>
      </c>
      <c r="C35" s="29">
        <v>1</v>
      </c>
      <c r="D35" s="30">
        <v>13</v>
      </c>
      <c r="E35" s="30" t="s">
        <v>64</v>
      </c>
      <c r="F35" s="28" t="str">
        <f>H6</f>
        <v>SV Moslesfehn</v>
      </c>
      <c r="G35" s="28" t="s">
        <v>62</v>
      </c>
      <c r="H35" s="28" t="str">
        <f>H2</f>
        <v>Ahlhorner SV 2</v>
      </c>
      <c r="I35" s="29"/>
      <c r="J35" s="29" t="str">
        <f>H5</f>
        <v>TSV Bardowick</v>
      </c>
      <c r="K35" s="29"/>
      <c r="L35" s="29" t="s">
        <v>63</v>
      </c>
      <c r="M35" s="29"/>
      <c r="N35" s="29"/>
      <c r="O35" s="1"/>
      <c r="P35" s="1"/>
      <c r="Q35" s="1"/>
      <c r="R35" s="1"/>
      <c r="S35" s="1"/>
      <c r="T35" s="1"/>
      <c r="U35" s="1"/>
    </row>
    <row r="36" spans="1:21" ht="13.35" customHeight="1">
      <c r="A36" s="53"/>
      <c r="B36" s="29"/>
      <c r="C36" s="29">
        <v>2</v>
      </c>
      <c r="D36" s="30">
        <v>14</v>
      </c>
      <c r="E36" s="30" t="s">
        <v>64</v>
      </c>
      <c r="F36" s="28" t="str">
        <f>H3</f>
        <v>TSV Hagenah</v>
      </c>
      <c r="G36" s="28" t="s">
        <v>62</v>
      </c>
      <c r="H36" s="28" t="str">
        <f>H4</f>
        <v>TV Voerde</v>
      </c>
      <c r="I36" s="29"/>
      <c r="J36" s="29" t="str">
        <f>H5</f>
        <v>TSV Bardowick</v>
      </c>
      <c r="K36" s="29"/>
      <c r="L36" s="29" t="s">
        <v>63</v>
      </c>
      <c r="M36" s="29"/>
      <c r="N36" s="29"/>
      <c r="O36" s="1"/>
      <c r="P36" s="1"/>
      <c r="Q36" s="1"/>
      <c r="R36" s="1"/>
      <c r="S36" s="1"/>
      <c r="T36" s="1"/>
      <c r="U36" s="1"/>
    </row>
    <row r="37" spans="1:21" ht="13.35" customHeight="1">
      <c r="A37" s="31"/>
      <c r="B37" s="30"/>
      <c r="C37" s="29">
        <v>3</v>
      </c>
      <c r="D37" s="30">
        <v>15</v>
      </c>
      <c r="E37" s="30" t="s">
        <v>66</v>
      </c>
      <c r="F37" s="28" t="str">
        <f>J6</f>
        <v>VfK Berlin</v>
      </c>
      <c r="G37" s="28" t="s">
        <v>62</v>
      </c>
      <c r="H37" s="28" t="str">
        <f>J2</f>
        <v>TKH 2</v>
      </c>
      <c r="I37" s="29"/>
      <c r="J37" s="29" t="str">
        <f>J5</f>
        <v>MTSV Selsingen</v>
      </c>
      <c r="K37" s="29"/>
      <c r="L37" s="29" t="s">
        <v>63</v>
      </c>
      <c r="M37" s="29"/>
      <c r="N37" s="29"/>
      <c r="O37" s="1"/>
      <c r="P37" s="1"/>
      <c r="Q37" s="1"/>
      <c r="R37" s="1"/>
      <c r="S37" s="1"/>
      <c r="T37" s="1"/>
      <c r="U37" s="1"/>
    </row>
    <row r="38" spans="1:21" ht="13.35" customHeight="1">
      <c r="A38" s="53"/>
      <c r="B38" s="29"/>
      <c r="C38" s="29">
        <v>4</v>
      </c>
      <c r="D38" s="30">
        <v>16</v>
      </c>
      <c r="E38" s="30" t="s">
        <v>66</v>
      </c>
      <c r="F38" s="28" t="str">
        <f>J3</f>
        <v>VfL Kellinghusen 2</v>
      </c>
      <c r="G38" s="28" t="s">
        <v>62</v>
      </c>
      <c r="H38" s="28" t="str">
        <f>J4</f>
        <v>TV GH Brettorf</v>
      </c>
      <c r="I38" s="29"/>
      <c r="J38" s="29" t="str">
        <f>J5</f>
        <v>MTSV Selsingen</v>
      </c>
      <c r="K38" s="29"/>
      <c r="L38" s="29" t="s">
        <v>63</v>
      </c>
      <c r="M38" s="29"/>
      <c r="N38" s="29"/>
      <c r="O38" s="1"/>
      <c r="P38" s="1"/>
      <c r="Q38" s="1"/>
      <c r="R38" s="1"/>
      <c r="S38" s="1"/>
      <c r="T38" s="1"/>
      <c r="U38" s="1"/>
    </row>
    <row r="39" spans="1:21" ht="13.35" customHeight="1">
      <c r="A39" s="53"/>
      <c r="B39" s="29"/>
      <c r="C39" s="30"/>
      <c r="D39" s="30"/>
      <c r="E39" s="30"/>
      <c r="F39" s="30"/>
      <c r="G39" s="30"/>
      <c r="H39" s="30"/>
      <c r="I39" s="30"/>
      <c r="J39" s="30"/>
      <c r="K39" s="29"/>
      <c r="L39" s="30"/>
      <c r="M39" s="29"/>
      <c r="N39" s="29"/>
      <c r="O39" s="1"/>
      <c r="P39" s="1"/>
      <c r="Q39" s="1"/>
      <c r="R39" s="1"/>
      <c r="S39" s="1"/>
      <c r="T39" s="1"/>
      <c r="U39" s="1"/>
    </row>
    <row r="40" spans="1:21" ht="13.35" customHeight="1">
      <c r="A40" s="53" t="s">
        <v>74</v>
      </c>
      <c r="B40" s="29">
        <v>5</v>
      </c>
      <c r="C40" s="29">
        <v>1</v>
      </c>
      <c r="D40" s="30">
        <v>17</v>
      </c>
      <c r="E40" s="30" t="s">
        <v>67</v>
      </c>
      <c r="F40" s="28" t="str">
        <f>N6</f>
        <v>Ahlhorner SV 1</v>
      </c>
      <c r="G40" s="28" t="s">
        <v>62</v>
      </c>
      <c r="H40" s="28" t="str">
        <f>N2</f>
        <v>TuS Döhlen</v>
      </c>
      <c r="I40" s="29"/>
      <c r="J40" s="29" t="str">
        <f>N5</f>
        <v>SG Stern Kaulsdorf</v>
      </c>
      <c r="K40" s="29"/>
      <c r="L40" s="23" t="s">
        <v>63</v>
      </c>
      <c r="M40" s="29"/>
      <c r="N40" s="29"/>
      <c r="O40" s="1"/>
      <c r="P40" s="1"/>
      <c r="Q40" s="1"/>
      <c r="R40" s="1"/>
      <c r="S40" s="1"/>
      <c r="T40" s="1"/>
      <c r="U40" s="1"/>
    </row>
    <row r="41" spans="1:21" ht="13.35" customHeight="1">
      <c r="A41" s="53"/>
      <c r="B41" s="29"/>
      <c r="C41" s="29">
        <v>2</v>
      </c>
      <c r="D41" s="30">
        <v>18</v>
      </c>
      <c r="E41" s="30" t="s">
        <v>67</v>
      </c>
      <c r="F41" s="28" t="str">
        <f>N3</f>
        <v>TV Segnitz</v>
      </c>
      <c r="G41" s="28" t="s">
        <v>62</v>
      </c>
      <c r="H41" s="28" t="str">
        <f>N4</f>
        <v>TKH 1</v>
      </c>
      <c r="I41" s="29"/>
      <c r="J41" s="29" t="str">
        <f>N5</f>
        <v>SG Stern Kaulsdorf</v>
      </c>
      <c r="K41" s="29"/>
      <c r="L41" s="23" t="s">
        <v>63</v>
      </c>
      <c r="M41" s="29"/>
      <c r="N41" s="29"/>
      <c r="O41" s="1"/>
      <c r="P41" s="1"/>
      <c r="Q41" s="1"/>
      <c r="R41" s="1"/>
      <c r="S41" s="1"/>
      <c r="T41" s="1"/>
      <c r="U41" s="1"/>
    </row>
    <row r="42" spans="1:21" ht="13.35" customHeight="1">
      <c r="A42" s="53"/>
      <c r="B42" s="29"/>
      <c r="C42" s="29">
        <v>3</v>
      </c>
      <c r="D42" s="30">
        <v>19</v>
      </c>
      <c r="E42" s="30" t="s">
        <v>61</v>
      </c>
      <c r="F42" s="30" t="str">
        <f>F2</f>
        <v>TV Jahn Schneverdingen 2</v>
      </c>
      <c r="G42" s="28" t="s">
        <v>62</v>
      </c>
      <c r="H42" s="30" t="str">
        <f>F7</f>
        <v>MTV Hammah</v>
      </c>
      <c r="I42" s="29"/>
      <c r="J42" s="29" t="str">
        <f>F4</f>
        <v>TSV Bayer Leverkusen</v>
      </c>
      <c r="K42" s="29"/>
      <c r="L42" s="29" t="s">
        <v>63</v>
      </c>
      <c r="M42" s="29"/>
      <c r="N42" s="29"/>
      <c r="O42" s="1"/>
      <c r="P42" s="1"/>
      <c r="Q42" s="1"/>
      <c r="R42" s="1"/>
      <c r="S42" s="1"/>
      <c r="T42" s="1"/>
      <c r="U42" s="1"/>
    </row>
    <row r="43" spans="1:21" ht="13.35" customHeight="1">
      <c r="A43" s="31"/>
      <c r="B43" s="30"/>
      <c r="C43" s="29">
        <v>4</v>
      </c>
      <c r="D43" s="30">
        <v>20</v>
      </c>
      <c r="E43" s="30" t="s">
        <v>61</v>
      </c>
      <c r="F43" s="30" t="str">
        <f>F5</f>
        <v>Lemwerder TV</v>
      </c>
      <c r="G43" s="28" t="s">
        <v>62</v>
      </c>
      <c r="H43" s="30" t="str">
        <f>F6</f>
        <v>TSV Schülp</v>
      </c>
      <c r="I43" s="30"/>
      <c r="J43" s="30" t="str">
        <f>F4</f>
        <v>TSV Bayer Leverkusen</v>
      </c>
      <c r="K43" s="30"/>
      <c r="L43" s="29" t="s">
        <v>63</v>
      </c>
      <c r="M43" s="30"/>
      <c r="N43" s="29"/>
      <c r="O43" s="1"/>
      <c r="P43" s="1"/>
      <c r="Q43" s="1"/>
      <c r="R43" s="1"/>
      <c r="S43" s="1"/>
      <c r="T43" s="1"/>
      <c r="U43" s="1"/>
    </row>
    <row r="44" spans="1:21" ht="13.35" customHeight="1">
      <c r="A44" s="53"/>
      <c r="B44" s="29"/>
      <c r="C44" s="30"/>
      <c r="D44" s="30"/>
      <c r="E44" s="30"/>
      <c r="F44" s="30"/>
      <c r="G44" s="30"/>
      <c r="H44" s="30"/>
      <c r="I44" s="30"/>
      <c r="J44" s="30"/>
      <c r="K44" s="29"/>
      <c r="L44" s="29"/>
      <c r="M44" s="29"/>
      <c r="N44" s="29"/>
      <c r="O44" s="1"/>
      <c r="P44" s="1"/>
      <c r="Q44" s="1"/>
      <c r="R44" s="1"/>
      <c r="S44" s="1"/>
      <c r="T44" s="1"/>
      <c r="U44" s="1"/>
    </row>
    <row r="45" spans="1:21" ht="13.35" customHeight="1">
      <c r="A45" s="53" t="s">
        <v>75</v>
      </c>
      <c r="B45" s="29">
        <v>6</v>
      </c>
      <c r="C45" s="29">
        <v>1</v>
      </c>
      <c r="D45" s="30">
        <v>21</v>
      </c>
      <c r="E45" s="30" t="s">
        <v>64</v>
      </c>
      <c r="F45" s="28" t="str">
        <f>H5</f>
        <v>TSV Bardowick</v>
      </c>
      <c r="G45" s="28" t="s">
        <v>62</v>
      </c>
      <c r="H45" s="28" t="str">
        <f>H2</f>
        <v>Ahlhorner SV 2</v>
      </c>
      <c r="I45" s="29"/>
      <c r="J45" s="29" t="str">
        <f>H4</f>
        <v>TV Voerde</v>
      </c>
      <c r="K45" s="29"/>
      <c r="L45" s="29" t="s">
        <v>63</v>
      </c>
      <c r="M45" s="29"/>
      <c r="N45" s="29"/>
      <c r="O45" s="1"/>
      <c r="P45" s="1"/>
      <c r="Q45" s="1"/>
      <c r="R45" s="1"/>
      <c r="S45" s="1"/>
      <c r="T45" s="1"/>
      <c r="U45" s="1"/>
    </row>
    <row r="46" spans="1:21" ht="13.35" customHeight="1">
      <c r="A46" s="53"/>
      <c r="B46" s="29"/>
      <c r="C46" s="29">
        <v>2</v>
      </c>
      <c r="D46" s="30">
        <v>22</v>
      </c>
      <c r="E46" s="30" t="s">
        <v>64</v>
      </c>
      <c r="F46" s="28" t="str">
        <f>H3</f>
        <v>TSV Hagenah</v>
      </c>
      <c r="G46" s="28" t="s">
        <v>62</v>
      </c>
      <c r="H46" s="28" t="str">
        <f>H6</f>
        <v>SV Moslesfehn</v>
      </c>
      <c r="I46" s="29"/>
      <c r="J46" s="29" t="str">
        <f>H4</f>
        <v>TV Voerde</v>
      </c>
      <c r="K46" s="29"/>
      <c r="L46" s="29" t="s">
        <v>63</v>
      </c>
      <c r="M46" s="29"/>
      <c r="N46" s="29"/>
      <c r="O46" s="1"/>
      <c r="P46" s="1"/>
      <c r="Q46" s="1"/>
      <c r="R46" s="1"/>
      <c r="S46" s="1"/>
      <c r="T46" s="1"/>
      <c r="U46" s="1"/>
    </row>
    <row r="47" spans="1:21" ht="13.35" customHeight="1">
      <c r="A47" s="53"/>
      <c r="B47" s="29"/>
      <c r="C47" s="29">
        <v>3</v>
      </c>
      <c r="D47" s="30">
        <v>23</v>
      </c>
      <c r="E47" s="30" t="s">
        <v>69</v>
      </c>
      <c r="F47" s="28" t="str">
        <f>H13</f>
        <v>VfL Kellinghusen 1</v>
      </c>
      <c r="G47" s="28" t="s">
        <v>62</v>
      </c>
      <c r="H47" s="28" t="str">
        <f>H9</f>
        <v>Ahlhorner SV 3</v>
      </c>
      <c r="I47" s="29"/>
      <c r="J47" s="29" t="str">
        <f>H12</f>
        <v>TV Jahn Schneverdingen 1</v>
      </c>
      <c r="K47" s="29"/>
      <c r="L47" s="29" t="s">
        <v>63</v>
      </c>
      <c r="M47" s="29"/>
      <c r="N47" s="29"/>
      <c r="O47" s="1"/>
      <c r="P47" s="1"/>
      <c r="Q47" s="1"/>
      <c r="R47" s="1"/>
      <c r="S47" s="1"/>
      <c r="T47" s="1"/>
      <c r="U47" s="1"/>
    </row>
    <row r="48" spans="1:21" ht="13.35" customHeight="1">
      <c r="A48" s="31"/>
      <c r="B48" s="30"/>
      <c r="C48" s="29">
        <v>4</v>
      </c>
      <c r="D48" s="30">
        <v>24</v>
      </c>
      <c r="E48" s="30" t="s">
        <v>69</v>
      </c>
      <c r="F48" s="28" t="str">
        <f>H10</f>
        <v>Hebbo Snacks</v>
      </c>
      <c r="G48" s="28" t="s">
        <v>62</v>
      </c>
      <c r="H48" s="28" t="str">
        <f>H11</f>
        <v>Wardenburger TV</v>
      </c>
      <c r="I48" s="29"/>
      <c r="J48" s="29" t="str">
        <f>H12</f>
        <v>TV Jahn Schneverdingen 1</v>
      </c>
      <c r="K48" s="29"/>
      <c r="L48" s="29" t="s">
        <v>63</v>
      </c>
      <c r="M48" s="29"/>
      <c r="N48" s="29"/>
      <c r="O48" s="1"/>
      <c r="P48" s="1"/>
      <c r="Q48" s="1"/>
      <c r="R48" s="1"/>
      <c r="S48" s="1"/>
      <c r="T48" s="1"/>
      <c r="U48" s="1"/>
    </row>
    <row r="49" spans="1:21" ht="13.35" customHeight="1">
      <c r="A49" s="53"/>
      <c r="B49" s="29"/>
      <c r="C49" s="30"/>
      <c r="D49" s="30"/>
      <c r="E49" s="30"/>
      <c r="F49" s="30"/>
      <c r="G49" s="30"/>
      <c r="H49" s="30"/>
      <c r="I49" s="30"/>
      <c r="J49" s="30"/>
      <c r="K49" s="29"/>
      <c r="L49" s="30"/>
      <c r="M49" s="29"/>
      <c r="N49" s="29"/>
      <c r="O49" s="1"/>
      <c r="P49" s="1"/>
      <c r="Q49" s="1"/>
      <c r="R49" s="1"/>
      <c r="S49" s="1"/>
      <c r="T49" s="1"/>
      <c r="U49" s="1"/>
    </row>
    <row r="50" spans="1:21" ht="13.35" customHeight="1">
      <c r="A50" s="53" t="s">
        <v>76</v>
      </c>
      <c r="B50" s="29">
        <v>7</v>
      </c>
      <c r="C50" s="29">
        <v>1</v>
      </c>
      <c r="D50" s="30">
        <v>25</v>
      </c>
      <c r="E50" s="30" t="s">
        <v>61</v>
      </c>
      <c r="F50" s="30" t="str">
        <f>F2</f>
        <v>TV Jahn Schneverdingen 2</v>
      </c>
      <c r="G50" s="28" t="s">
        <v>62</v>
      </c>
      <c r="H50" s="30" t="str">
        <f>F4</f>
        <v>TSV Bayer Leverkusen</v>
      </c>
      <c r="I50" s="30"/>
      <c r="J50" s="30" t="str">
        <f>F5</f>
        <v>Lemwerder TV</v>
      </c>
      <c r="K50" s="29"/>
      <c r="L50" s="23" t="s">
        <v>63</v>
      </c>
      <c r="M50" s="29"/>
      <c r="N50" s="29"/>
      <c r="O50" s="1"/>
      <c r="P50" s="1"/>
      <c r="Q50" s="1"/>
      <c r="R50" s="1"/>
      <c r="S50" s="1"/>
      <c r="T50" s="1"/>
      <c r="U50" s="1"/>
    </row>
    <row r="51" spans="1:21" ht="13.35" customHeight="1">
      <c r="A51" s="53"/>
      <c r="B51" s="29"/>
      <c r="C51" s="29">
        <v>2</v>
      </c>
      <c r="D51" s="30">
        <v>26</v>
      </c>
      <c r="E51" s="30" t="s">
        <v>61</v>
      </c>
      <c r="F51" s="30" t="str">
        <f>F3</f>
        <v>Rewe Linda (Hamm)</v>
      </c>
      <c r="G51" s="28" t="s">
        <v>62</v>
      </c>
      <c r="H51" s="30" t="str">
        <f>F6</f>
        <v>TSV Schülp</v>
      </c>
      <c r="I51" s="30"/>
      <c r="J51" s="30" t="str">
        <f>F5</f>
        <v>Lemwerder TV</v>
      </c>
      <c r="K51" s="29"/>
      <c r="L51" s="23" t="s">
        <v>63</v>
      </c>
      <c r="M51" s="29"/>
      <c r="N51" s="29"/>
      <c r="O51" s="1"/>
      <c r="P51" s="1"/>
      <c r="Q51" s="1"/>
      <c r="R51" s="1"/>
      <c r="S51" s="1"/>
      <c r="T51" s="1"/>
      <c r="U51" s="1"/>
    </row>
    <row r="52" spans="1:21" ht="13.35" customHeight="1">
      <c r="A52" s="53"/>
      <c r="B52" s="29"/>
      <c r="C52" s="29">
        <v>3</v>
      </c>
      <c r="D52" s="30">
        <v>27</v>
      </c>
      <c r="E52" s="30" t="s">
        <v>66</v>
      </c>
      <c r="F52" s="28" t="str">
        <f>J5</f>
        <v>MTSV Selsingen</v>
      </c>
      <c r="G52" s="28" t="s">
        <v>62</v>
      </c>
      <c r="H52" s="28" t="str">
        <f>J2</f>
        <v>TKH 2</v>
      </c>
      <c r="I52" s="29"/>
      <c r="J52" s="29" t="str">
        <f>J4</f>
        <v>TV GH Brettorf</v>
      </c>
      <c r="K52" s="29"/>
      <c r="L52" s="29" t="s">
        <v>63</v>
      </c>
      <c r="M52" s="29"/>
      <c r="N52" s="29"/>
      <c r="O52" s="1"/>
      <c r="P52" s="1"/>
      <c r="Q52" s="1"/>
      <c r="R52" s="1"/>
      <c r="S52" s="1"/>
      <c r="T52" s="1"/>
      <c r="U52" s="1"/>
    </row>
    <row r="53" spans="1:21" ht="13.35" customHeight="1">
      <c r="A53" s="31"/>
      <c r="B53" s="30"/>
      <c r="C53" s="29">
        <v>4</v>
      </c>
      <c r="D53" s="30">
        <v>28</v>
      </c>
      <c r="E53" s="30" t="s">
        <v>66</v>
      </c>
      <c r="F53" s="28" t="str">
        <f>J3</f>
        <v>VfL Kellinghusen 2</v>
      </c>
      <c r="G53" s="28" t="s">
        <v>62</v>
      </c>
      <c r="H53" s="28" t="str">
        <f>J6</f>
        <v>VfK Berlin</v>
      </c>
      <c r="I53" s="29"/>
      <c r="J53" s="29" t="str">
        <f>J4</f>
        <v>TV GH Brettorf</v>
      </c>
      <c r="K53" s="29"/>
      <c r="L53" s="29" t="s">
        <v>63</v>
      </c>
      <c r="M53" s="29"/>
      <c r="N53" s="29"/>
      <c r="O53" s="1"/>
      <c r="P53" s="1"/>
      <c r="Q53" s="1"/>
      <c r="R53" s="1"/>
      <c r="S53" s="1"/>
      <c r="T53" s="1"/>
      <c r="U53" s="1"/>
    </row>
    <row r="54" spans="1:21" ht="13.35" customHeight="1">
      <c r="A54" s="53"/>
      <c r="B54" s="29"/>
      <c r="C54" s="30"/>
      <c r="D54" s="30"/>
      <c r="E54" s="30"/>
      <c r="F54" s="30"/>
      <c r="G54" s="30"/>
      <c r="H54" s="30"/>
      <c r="I54" s="30"/>
      <c r="J54" s="30"/>
      <c r="K54" s="29"/>
      <c r="L54" s="29"/>
      <c r="M54" s="29"/>
      <c r="N54" s="29"/>
      <c r="O54" s="1"/>
      <c r="P54" s="1"/>
      <c r="Q54" s="1"/>
      <c r="R54" s="1"/>
      <c r="S54" s="1"/>
      <c r="T54" s="1"/>
      <c r="U54" s="1"/>
    </row>
    <row r="55" spans="1:21" ht="13.35" customHeight="1">
      <c r="A55" s="53" t="s">
        <v>77</v>
      </c>
      <c r="B55" s="29">
        <v>8</v>
      </c>
      <c r="C55" s="29">
        <v>1</v>
      </c>
      <c r="D55" s="30">
        <v>29</v>
      </c>
      <c r="E55" s="30" t="s">
        <v>67</v>
      </c>
      <c r="F55" s="28" t="str">
        <f>N5</f>
        <v>SG Stern Kaulsdorf</v>
      </c>
      <c r="G55" s="28" t="s">
        <v>62</v>
      </c>
      <c r="H55" s="28" t="str">
        <f>N2</f>
        <v>TuS Döhlen</v>
      </c>
      <c r="I55" s="29"/>
      <c r="J55" s="29" t="str">
        <f>N4</f>
        <v>TKH 1</v>
      </c>
      <c r="K55" s="29"/>
      <c r="L55" s="29" t="s">
        <v>63</v>
      </c>
      <c r="M55" s="29"/>
      <c r="N55" s="29"/>
      <c r="O55" s="1"/>
      <c r="P55" s="1"/>
      <c r="Q55" s="1"/>
      <c r="R55" s="1"/>
      <c r="S55" s="1"/>
      <c r="T55" s="1"/>
      <c r="U55" s="1"/>
    </row>
    <row r="56" spans="1:21" ht="13.35" customHeight="1">
      <c r="A56" s="53"/>
      <c r="B56" s="29"/>
      <c r="C56" s="29">
        <v>2</v>
      </c>
      <c r="D56" s="30">
        <v>30</v>
      </c>
      <c r="E56" s="30" t="s">
        <v>67</v>
      </c>
      <c r="F56" s="28" t="str">
        <f>N3</f>
        <v>TV Segnitz</v>
      </c>
      <c r="G56" s="28" t="s">
        <v>62</v>
      </c>
      <c r="H56" s="28" t="str">
        <f>N6</f>
        <v>Ahlhorner SV 1</v>
      </c>
      <c r="I56" s="29"/>
      <c r="J56" s="29" t="str">
        <f>N4</f>
        <v>TKH 1</v>
      </c>
      <c r="K56" s="29"/>
      <c r="L56" s="29" t="s">
        <v>63</v>
      </c>
      <c r="M56" s="29"/>
      <c r="N56" s="29"/>
      <c r="O56" s="1"/>
      <c r="P56" s="1"/>
      <c r="Q56" s="1"/>
      <c r="R56" s="1"/>
      <c r="S56" s="1"/>
      <c r="T56" s="1"/>
      <c r="U56" s="1"/>
    </row>
    <row r="57" spans="1:21" ht="13.35" customHeight="1">
      <c r="A57" s="53"/>
      <c r="B57" s="29"/>
      <c r="C57" s="29">
        <v>3</v>
      </c>
      <c r="D57" s="30">
        <v>31</v>
      </c>
      <c r="E57" s="30" t="s">
        <v>69</v>
      </c>
      <c r="F57" s="28" t="str">
        <f>H12</f>
        <v>TV Jahn Schneverdingen 1</v>
      </c>
      <c r="G57" s="28" t="s">
        <v>62</v>
      </c>
      <c r="H57" s="28" t="str">
        <f>H9</f>
        <v>Ahlhorner SV 3</v>
      </c>
      <c r="I57" s="29"/>
      <c r="J57" s="29" t="str">
        <f>H11</f>
        <v>Wardenburger TV</v>
      </c>
      <c r="K57" s="29"/>
      <c r="L57" s="29" t="s">
        <v>63</v>
      </c>
      <c r="M57" s="29"/>
      <c r="N57" s="29"/>
      <c r="O57" s="1"/>
      <c r="P57" s="1"/>
      <c r="Q57" s="1"/>
      <c r="R57" s="1"/>
      <c r="S57" s="1"/>
      <c r="T57" s="1"/>
      <c r="U57" s="1"/>
    </row>
    <row r="58" spans="1:21" ht="13.35" customHeight="1">
      <c r="A58" s="31"/>
      <c r="B58" s="30"/>
      <c r="C58" s="29">
        <v>4</v>
      </c>
      <c r="D58" s="30">
        <v>32</v>
      </c>
      <c r="E58" s="30" t="s">
        <v>69</v>
      </c>
      <c r="F58" s="28" t="str">
        <f>H10</f>
        <v>Hebbo Snacks</v>
      </c>
      <c r="G58" s="28" t="s">
        <v>62</v>
      </c>
      <c r="H58" s="28" t="str">
        <f>H13</f>
        <v>VfL Kellinghusen 1</v>
      </c>
      <c r="I58" s="29"/>
      <c r="J58" s="29" t="str">
        <f>H11</f>
        <v>Wardenburger TV</v>
      </c>
      <c r="K58" s="29"/>
      <c r="L58" s="29" t="s">
        <v>63</v>
      </c>
      <c r="M58" s="29"/>
      <c r="N58" s="29"/>
      <c r="O58" s="1"/>
      <c r="P58" s="1"/>
      <c r="Q58" s="1"/>
      <c r="R58" s="1"/>
      <c r="S58" s="1"/>
      <c r="T58" s="1"/>
      <c r="U58" s="1"/>
    </row>
    <row r="59" spans="1:21" ht="13.35" customHeight="1">
      <c r="A59" s="53"/>
      <c r="B59" s="29"/>
      <c r="C59" s="30"/>
      <c r="D59" s="30"/>
      <c r="E59" s="30"/>
      <c r="F59" s="30"/>
      <c r="G59" s="30"/>
      <c r="H59" s="30"/>
      <c r="I59" s="30"/>
      <c r="J59" s="30"/>
      <c r="K59" s="29"/>
      <c r="L59" s="30"/>
      <c r="M59" s="29"/>
      <c r="N59" s="29"/>
      <c r="O59" s="1"/>
      <c r="P59" s="1"/>
      <c r="Q59" s="1"/>
      <c r="R59" s="1"/>
      <c r="S59" s="1"/>
      <c r="T59" s="1"/>
      <c r="U59" s="1"/>
    </row>
    <row r="60" spans="1:21" ht="13.35" customHeight="1">
      <c r="A60" s="53" t="s">
        <v>78</v>
      </c>
      <c r="B60" s="29">
        <v>9</v>
      </c>
      <c r="C60" s="29">
        <v>1</v>
      </c>
      <c r="D60" s="30">
        <v>33</v>
      </c>
      <c r="E60" s="30" t="s">
        <v>61</v>
      </c>
      <c r="F60" s="30" t="str">
        <f>F5</f>
        <v>Lemwerder TV</v>
      </c>
      <c r="G60" s="28" t="s">
        <v>62</v>
      </c>
      <c r="H60" s="30" t="str">
        <f>F7</f>
        <v>MTV Hammah</v>
      </c>
      <c r="I60" s="30"/>
      <c r="J60" s="30" t="str">
        <f>F3</f>
        <v>Rewe Linda (Hamm)</v>
      </c>
      <c r="K60" s="29"/>
      <c r="L60" s="23" t="s">
        <v>63</v>
      </c>
      <c r="M60" s="29"/>
      <c r="N60" s="29"/>
      <c r="O60" s="1"/>
      <c r="P60" s="1"/>
      <c r="Q60" s="1"/>
      <c r="R60" s="1"/>
      <c r="S60" s="1"/>
      <c r="T60" s="1"/>
      <c r="U60" s="1"/>
    </row>
    <row r="61" spans="1:21" ht="13.35" customHeight="1">
      <c r="A61" s="53"/>
      <c r="B61" s="29"/>
      <c r="C61" s="29">
        <v>2</v>
      </c>
      <c r="D61" s="30">
        <v>34</v>
      </c>
      <c r="E61" s="30" t="s">
        <v>61</v>
      </c>
      <c r="F61" s="30" t="str">
        <f>F4</f>
        <v>TSV Bayer Leverkusen</v>
      </c>
      <c r="G61" s="28" t="s">
        <v>62</v>
      </c>
      <c r="H61" s="30" t="str">
        <f>F6</f>
        <v>TSV Schülp</v>
      </c>
      <c r="I61" s="30"/>
      <c r="J61" s="30" t="str">
        <f>F3</f>
        <v>Rewe Linda (Hamm)</v>
      </c>
      <c r="K61" s="29"/>
      <c r="L61" s="23" t="s">
        <v>63</v>
      </c>
      <c r="M61" s="29"/>
      <c r="N61" s="29"/>
      <c r="O61" s="1"/>
      <c r="P61" s="1"/>
      <c r="Q61" s="1"/>
      <c r="R61" s="1"/>
      <c r="S61" s="1"/>
      <c r="T61" s="1"/>
      <c r="U61" s="1"/>
    </row>
    <row r="62" spans="1:21" ht="13.35" customHeight="1">
      <c r="A62" s="53"/>
      <c r="B62" s="29"/>
      <c r="C62" s="29">
        <v>3</v>
      </c>
      <c r="D62" s="30">
        <v>35</v>
      </c>
      <c r="E62" s="30" t="s">
        <v>64</v>
      </c>
      <c r="F62" s="28" t="str">
        <f>H2</f>
        <v>Ahlhorner SV 2</v>
      </c>
      <c r="G62" s="28" t="s">
        <v>62</v>
      </c>
      <c r="H62" s="28" t="str">
        <f>H4</f>
        <v>TV Voerde</v>
      </c>
      <c r="I62" s="29"/>
      <c r="J62" s="29" t="str">
        <f>H3</f>
        <v>TSV Hagenah</v>
      </c>
      <c r="K62" s="29"/>
      <c r="L62" s="29" t="s">
        <v>63</v>
      </c>
      <c r="M62" s="29"/>
      <c r="N62" s="29"/>
      <c r="O62" s="1"/>
      <c r="P62" s="1"/>
      <c r="Q62" s="1"/>
      <c r="R62" s="1"/>
      <c r="S62" s="1"/>
      <c r="T62" s="1"/>
      <c r="U62" s="1"/>
    </row>
    <row r="63" spans="1:21" ht="13.35" customHeight="1">
      <c r="A63" s="31"/>
      <c r="B63" s="30"/>
      <c r="C63" s="29">
        <v>4</v>
      </c>
      <c r="D63" s="30">
        <v>36</v>
      </c>
      <c r="E63" s="30" t="s">
        <v>64</v>
      </c>
      <c r="F63" s="28" t="str">
        <f>H5</f>
        <v>TSV Bardowick</v>
      </c>
      <c r="G63" s="28" t="s">
        <v>62</v>
      </c>
      <c r="H63" s="28" t="str">
        <f>H6</f>
        <v>SV Moslesfehn</v>
      </c>
      <c r="I63" s="29"/>
      <c r="J63" s="29" t="str">
        <f>H3</f>
        <v>TSV Hagenah</v>
      </c>
      <c r="K63" s="29"/>
      <c r="L63" s="29" t="s">
        <v>63</v>
      </c>
      <c r="M63" s="29"/>
      <c r="N63" s="29"/>
      <c r="O63" s="1"/>
      <c r="P63" s="1"/>
      <c r="Q63" s="1"/>
      <c r="R63" s="1"/>
      <c r="S63" s="1"/>
      <c r="T63" s="1"/>
      <c r="U63" s="1"/>
    </row>
    <row r="64" spans="1:21" ht="13.35" customHeight="1">
      <c r="A64" s="53"/>
      <c r="B64" s="29"/>
      <c r="C64" s="30"/>
      <c r="D64" s="30"/>
      <c r="E64" s="30"/>
      <c r="F64" s="30"/>
      <c r="G64" s="30"/>
      <c r="H64" s="30"/>
      <c r="I64" s="30"/>
      <c r="J64" s="30"/>
      <c r="K64" s="29"/>
      <c r="L64" s="29"/>
      <c r="M64" s="29"/>
      <c r="N64" s="29"/>
      <c r="O64" s="1"/>
      <c r="P64" s="1"/>
      <c r="Q64" s="1"/>
      <c r="R64" s="1"/>
      <c r="S64" s="1"/>
      <c r="T64" s="1"/>
      <c r="U64" s="1"/>
    </row>
    <row r="65" spans="1:21" ht="13.35" customHeight="1">
      <c r="A65" s="53" t="s">
        <v>79</v>
      </c>
      <c r="B65" s="29">
        <v>10</v>
      </c>
      <c r="C65" s="29">
        <v>1</v>
      </c>
      <c r="D65" s="30">
        <v>37</v>
      </c>
      <c r="E65" s="30" t="s">
        <v>66</v>
      </c>
      <c r="F65" s="28" t="str">
        <f>J2</f>
        <v>TKH 2</v>
      </c>
      <c r="G65" s="28" t="s">
        <v>62</v>
      </c>
      <c r="H65" s="28" t="str">
        <f>J4</f>
        <v>TV GH Brettorf</v>
      </c>
      <c r="I65" s="29"/>
      <c r="J65" s="29" t="str">
        <f>J3</f>
        <v>VfL Kellinghusen 2</v>
      </c>
      <c r="K65" s="29"/>
      <c r="L65" s="29" t="s">
        <v>63</v>
      </c>
      <c r="M65" s="29"/>
      <c r="N65" s="29"/>
      <c r="O65" s="1"/>
      <c r="P65" s="1"/>
      <c r="Q65" s="1"/>
      <c r="R65" s="1"/>
      <c r="S65" s="1"/>
      <c r="T65" s="1"/>
      <c r="U65" s="1"/>
    </row>
    <row r="66" spans="1:21" ht="13.35" customHeight="1">
      <c r="A66" s="53"/>
      <c r="B66" s="29"/>
      <c r="C66" s="29">
        <v>2</v>
      </c>
      <c r="D66" s="30">
        <v>38</v>
      </c>
      <c r="E66" s="30" t="s">
        <v>66</v>
      </c>
      <c r="F66" s="28" t="str">
        <f>J5</f>
        <v>MTSV Selsingen</v>
      </c>
      <c r="G66" s="28" t="s">
        <v>62</v>
      </c>
      <c r="H66" s="28" t="str">
        <f>J6</f>
        <v>VfK Berlin</v>
      </c>
      <c r="I66" s="29"/>
      <c r="J66" s="29" t="str">
        <f>J3</f>
        <v>VfL Kellinghusen 2</v>
      </c>
      <c r="K66" s="29"/>
      <c r="L66" s="29" t="s">
        <v>63</v>
      </c>
      <c r="M66" s="29"/>
      <c r="N66" s="29"/>
      <c r="O66" s="1"/>
      <c r="P66" s="1"/>
      <c r="Q66" s="1"/>
      <c r="R66" s="1"/>
      <c r="S66" s="1"/>
      <c r="T66" s="1"/>
      <c r="U66" s="1"/>
    </row>
    <row r="67" spans="1:21" ht="13.35" customHeight="1">
      <c r="A67" s="53"/>
      <c r="B67" s="29"/>
      <c r="C67" s="29">
        <v>3</v>
      </c>
      <c r="D67" s="30">
        <v>39</v>
      </c>
      <c r="E67" s="30" t="s">
        <v>67</v>
      </c>
      <c r="F67" s="28" t="str">
        <f>N2</f>
        <v>TuS Döhlen</v>
      </c>
      <c r="G67" s="28" t="s">
        <v>62</v>
      </c>
      <c r="H67" s="28" t="str">
        <f>N4</f>
        <v>TKH 1</v>
      </c>
      <c r="I67" s="29"/>
      <c r="J67" s="29" t="str">
        <f>N3</f>
        <v>TV Segnitz</v>
      </c>
      <c r="K67" s="29"/>
      <c r="L67" s="29" t="s">
        <v>63</v>
      </c>
      <c r="M67" s="29"/>
      <c r="N67" s="29"/>
      <c r="O67" s="1"/>
      <c r="P67" s="1"/>
      <c r="Q67" s="1"/>
      <c r="R67" s="1"/>
      <c r="S67" s="1"/>
      <c r="T67" s="1"/>
      <c r="U67" s="1"/>
    </row>
    <row r="68" spans="1:21" ht="13.35" customHeight="1">
      <c r="A68" s="31"/>
      <c r="B68" s="30"/>
      <c r="C68" s="29">
        <v>4</v>
      </c>
      <c r="D68" s="30">
        <v>40</v>
      </c>
      <c r="E68" s="30" t="s">
        <v>67</v>
      </c>
      <c r="F68" s="28" t="str">
        <f>N5</f>
        <v>SG Stern Kaulsdorf</v>
      </c>
      <c r="G68" s="28" t="s">
        <v>62</v>
      </c>
      <c r="H68" s="28" t="str">
        <f>N6</f>
        <v>Ahlhorner SV 1</v>
      </c>
      <c r="I68" s="29"/>
      <c r="J68" s="29" t="str">
        <f>N3</f>
        <v>TV Segnitz</v>
      </c>
      <c r="K68" s="29"/>
      <c r="L68" s="29" t="s">
        <v>63</v>
      </c>
      <c r="M68" s="29"/>
      <c r="N68" s="29"/>
      <c r="O68" s="1"/>
      <c r="P68" s="1"/>
      <c r="Q68" s="1"/>
      <c r="R68" s="1"/>
      <c r="S68" s="1"/>
      <c r="T68" s="1"/>
      <c r="U68" s="1"/>
    </row>
    <row r="69" spans="1:21" ht="13.35" customHeight="1">
      <c r="A69" s="53"/>
      <c r="B69" s="29"/>
      <c r="C69" s="30"/>
      <c r="D69" s="30"/>
      <c r="E69" s="30"/>
      <c r="F69" s="30"/>
      <c r="G69" s="30"/>
      <c r="H69" s="30"/>
      <c r="I69" s="30"/>
      <c r="J69" s="30"/>
      <c r="K69" s="29"/>
      <c r="L69" s="30"/>
      <c r="M69" s="29"/>
      <c r="N69" s="29"/>
      <c r="O69" s="1"/>
      <c r="P69" s="1"/>
      <c r="Q69" s="1"/>
      <c r="R69" s="1"/>
      <c r="S69" s="1"/>
      <c r="T69" s="1"/>
      <c r="U69" s="1"/>
    </row>
    <row r="70" spans="1:21" ht="13.35" customHeight="1">
      <c r="A70" s="53" t="s">
        <v>80</v>
      </c>
      <c r="B70" s="29">
        <v>11</v>
      </c>
      <c r="C70" s="29">
        <v>1</v>
      </c>
      <c r="D70" s="30">
        <v>41</v>
      </c>
      <c r="E70" s="30" t="s">
        <v>69</v>
      </c>
      <c r="F70" s="28" t="str">
        <f>H9</f>
        <v>Ahlhorner SV 3</v>
      </c>
      <c r="G70" s="28" t="s">
        <v>62</v>
      </c>
      <c r="H70" s="28" t="str">
        <f>H11</f>
        <v>Wardenburger TV</v>
      </c>
      <c r="I70" s="29"/>
      <c r="J70" s="29" t="str">
        <f>H10</f>
        <v>Hebbo Snacks</v>
      </c>
      <c r="K70" s="29"/>
      <c r="L70" s="23" t="s">
        <v>63</v>
      </c>
      <c r="M70" s="29"/>
      <c r="N70" s="29"/>
      <c r="O70" s="1"/>
      <c r="P70" s="1"/>
      <c r="Q70" s="1"/>
      <c r="R70" s="1"/>
      <c r="S70" s="1"/>
      <c r="T70" s="1"/>
      <c r="U70" s="1"/>
    </row>
    <row r="71" spans="1:21" ht="13.35" customHeight="1">
      <c r="A71" s="53"/>
      <c r="B71" s="29"/>
      <c r="C71" s="29">
        <v>2</v>
      </c>
      <c r="D71" s="30">
        <v>42</v>
      </c>
      <c r="E71" s="30" t="s">
        <v>69</v>
      </c>
      <c r="F71" s="28" t="str">
        <f>H12</f>
        <v>TV Jahn Schneverdingen 1</v>
      </c>
      <c r="G71" s="28" t="s">
        <v>62</v>
      </c>
      <c r="H71" s="28" t="str">
        <f>H13</f>
        <v>VfL Kellinghusen 1</v>
      </c>
      <c r="I71" s="29"/>
      <c r="J71" s="29" t="str">
        <f>H10</f>
        <v>Hebbo Snacks</v>
      </c>
      <c r="K71" s="30"/>
      <c r="L71" s="23" t="s">
        <v>63</v>
      </c>
      <c r="M71" s="30"/>
      <c r="N71" s="29"/>
      <c r="O71" s="1"/>
      <c r="P71" s="1"/>
      <c r="Q71" s="1"/>
      <c r="R71" s="1"/>
      <c r="S71" s="1"/>
      <c r="T71" s="1"/>
      <c r="U71" s="1"/>
    </row>
    <row r="72" spans="1:21" ht="13.35" customHeight="1">
      <c r="A72" s="53"/>
      <c r="B72" s="29"/>
      <c r="C72" s="29">
        <v>3</v>
      </c>
      <c r="D72" s="30">
        <v>43</v>
      </c>
      <c r="E72" s="30" t="s">
        <v>61</v>
      </c>
      <c r="F72" s="30" t="str">
        <f>F2</f>
        <v>TV Jahn Schneverdingen 2</v>
      </c>
      <c r="G72" s="28" t="s">
        <v>62</v>
      </c>
      <c r="H72" s="30" t="str">
        <f>F5</f>
        <v>Lemwerder TV</v>
      </c>
      <c r="I72" s="30"/>
      <c r="J72" s="30" t="str">
        <f>F4</f>
        <v>TSV Bayer Leverkusen</v>
      </c>
      <c r="K72" s="29"/>
      <c r="L72" s="29" t="s">
        <v>63</v>
      </c>
      <c r="M72" s="29"/>
      <c r="N72" s="29"/>
      <c r="O72" s="1"/>
      <c r="P72" s="1"/>
      <c r="Q72" s="1"/>
      <c r="R72" s="1"/>
      <c r="S72" s="1"/>
      <c r="T72" s="1"/>
      <c r="U72" s="1"/>
    </row>
    <row r="73" spans="1:21" ht="13.35" customHeight="1">
      <c r="A73" s="31"/>
      <c r="B73" s="30"/>
      <c r="C73" s="29">
        <v>4</v>
      </c>
      <c r="D73" s="30">
        <v>44</v>
      </c>
      <c r="E73" s="30" t="s">
        <v>61</v>
      </c>
      <c r="F73" s="30" t="str">
        <f>F3</f>
        <v>Rewe Linda (Hamm)</v>
      </c>
      <c r="G73" s="28" t="s">
        <v>62</v>
      </c>
      <c r="H73" s="30" t="str">
        <f>F7</f>
        <v>MTV Hammah</v>
      </c>
      <c r="I73" s="30"/>
      <c r="J73" s="30" t="str">
        <f>F6</f>
        <v>TSV Schülp</v>
      </c>
      <c r="K73" s="29"/>
      <c r="L73" s="29" t="s">
        <v>63</v>
      </c>
      <c r="M73" s="29"/>
      <c r="N73" s="29"/>
      <c r="O73" s="1"/>
      <c r="P73" s="1"/>
      <c r="Q73" s="1"/>
      <c r="R73" s="1"/>
      <c r="S73" s="1"/>
      <c r="T73" s="1"/>
      <c r="U73" s="1"/>
    </row>
    <row r="74" spans="1:21" ht="13.35" customHeight="1">
      <c r="A74" s="53"/>
      <c r="B74" s="29"/>
      <c r="C74" s="30"/>
      <c r="D74" s="30"/>
      <c r="E74" s="30"/>
      <c r="F74" s="30"/>
      <c r="G74" s="30"/>
      <c r="H74" s="30"/>
      <c r="I74" s="30"/>
      <c r="J74" s="30"/>
      <c r="K74" s="29"/>
      <c r="L74" s="29"/>
      <c r="M74" s="29"/>
      <c r="N74" s="29"/>
      <c r="O74" s="1"/>
      <c r="P74" s="1"/>
      <c r="Q74" s="1"/>
      <c r="R74" s="1"/>
      <c r="S74" s="1"/>
      <c r="T74" s="1"/>
      <c r="U74" s="1"/>
    </row>
    <row r="75" spans="1:21" ht="13.35" customHeight="1">
      <c r="A75" s="53" t="s">
        <v>81</v>
      </c>
      <c r="B75" s="29">
        <v>12</v>
      </c>
      <c r="C75" s="29">
        <v>1</v>
      </c>
      <c r="D75" s="30">
        <v>45</v>
      </c>
      <c r="E75" s="30" t="s">
        <v>64</v>
      </c>
      <c r="F75" s="28" t="str">
        <f>H5</f>
        <v>TSV Bardowick</v>
      </c>
      <c r="G75" s="28" t="s">
        <v>62</v>
      </c>
      <c r="H75" s="28" t="str">
        <f>H3</f>
        <v>TSV Hagenah</v>
      </c>
      <c r="I75" s="29"/>
      <c r="J75" s="29" t="str">
        <f>H2</f>
        <v>Ahlhorner SV 2</v>
      </c>
      <c r="K75" s="29"/>
      <c r="L75" s="29" t="s">
        <v>63</v>
      </c>
      <c r="M75" s="29"/>
      <c r="N75" s="29"/>
      <c r="O75" s="1"/>
      <c r="P75" s="1"/>
      <c r="Q75" s="1"/>
      <c r="R75" s="1"/>
      <c r="S75" s="1"/>
      <c r="T75" s="1"/>
      <c r="U75" s="1"/>
    </row>
    <row r="76" spans="1:21" ht="13.35" customHeight="1">
      <c r="A76" s="53"/>
      <c r="B76" s="29"/>
      <c r="C76" s="29">
        <v>2</v>
      </c>
      <c r="D76" s="30">
        <v>46</v>
      </c>
      <c r="E76" s="30" t="s">
        <v>64</v>
      </c>
      <c r="F76" s="28" t="str">
        <f>H4</f>
        <v>TV Voerde</v>
      </c>
      <c r="G76" s="28" t="s">
        <v>62</v>
      </c>
      <c r="H76" s="28" t="str">
        <f>H6</f>
        <v>SV Moslesfehn</v>
      </c>
      <c r="I76" s="29"/>
      <c r="J76" s="29" t="str">
        <f>H2</f>
        <v>Ahlhorner SV 2</v>
      </c>
      <c r="K76" s="29"/>
      <c r="L76" s="29" t="s">
        <v>63</v>
      </c>
      <c r="M76" s="29"/>
      <c r="N76" s="29"/>
      <c r="O76" s="1"/>
      <c r="P76" s="1"/>
      <c r="Q76" s="1"/>
      <c r="R76" s="1"/>
      <c r="S76" s="1"/>
      <c r="T76" s="1"/>
      <c r="U76" s="1"/>
    </row>
    <row r="77" spans="1:21" ht="13.35" customHeight="1">
      <c r="A77" s="53"/>
      <c r="B77" s="29"/>
      <c r="C77" s="29">
        <v>3</v>
      </c>
      <c r="D77" s="30">
        <v>47</v>
      </c>
      <c r="E77" s="30" t="s">
        <v>66</v>
      </c>
      <c r="F77" s="28" t="str">
        <f>J5</f>
        <v>MTSV Selsingen</v>
      </c>
      <c r="G77" s="28" t="s">
        <v>62</v>
      </c>
      <c r="H77" s="28" t="str">
        <f>J3</f>
        <v>VfL Kellinghusen 2</v>
      </c>
      <c r="I77" s="29"/>
      <c r="J77" s="29" t="str">
        <f>J2</f>
        <v>TKH 2</v>
      </c>
      <c r="K77" s="29"/>
      <c r="L77" s="29" t="s">
        <v>63</v>
      </c>
      <c r="M77" s="29"/>
      <c r="N77" s="29"/>
      <c r="O77" s="1"/>
      <c r="P77" s="1"/>
      <c r="Q77" s="1"/>
      <c r="R77" s="1"/>
      <c r="S77" s="1"/>
      <c r="T77" s="1"/>
      <c r="U77" s="1"/>
    </row>
    <row r="78" spans="1:21" ht="13.35" customHeight="1">
      <c r="A78" s="31"/>
      <c r="B78" s="30"/>
      <c r="C78" s="29">
        <v>4</v>
      </c>
      <c r="D78" s="30">
        <v>48</v>
      </c>
      <c r="E78" s="30" t="s">
        <v>66</v>
      </c>
      <c r="F78" s="28" t="str">
        <f>J4</f>
        <v>TV GH Brettorf</v>
      </c>
      <c r="G78" s="28" t="s">
        <v>62</v>
      </c>
      <c r="H78" s="28" t="str">
        <f>J6</f>
        <v>VfK Berlin</v>
      </c>
      <c r="I78" s="29"/>
      <c r="J78" s="29" t="str">
        <f>J2</f>
        <v>TKH 2</v>
      </c>
      <c r="K78" s="29"/>
      <c r="L78" s="29" t="s">
        <v>63</v>
      </c>
      <c r="M78" s="29"/>
      <c r="N78" s="29"/>
      <c r="O78" s="1"/>
      <c r="P78" s="1"/>
      <c r="Q78" s="1"/>
      <c r="R78" s="1"/>
      <c r="S78" s="1"/>
      <c r="T78" s="1"/>
      <c r="U78" s="1"/>
    </row>
    <row r="79" spans="1:21" ht="13.35" customHeight="1">
      <c r="A79" s="53"/>
      <c r="B79" s="29"/>
      <c r="C79" s="30"/>
      <c r="D79" s="30"/>
      <c r="E79" s="30"/>
      <c r="F79" s="30"/>
      <c r="G79" s="30"/>
      <c r="H79" s="30"/>
      <c r="I79" s="30"/>
      <c r="J79" s="30"/>
      <c r="K79" s="29"/>
      <c r="L79" s="30"/>
      <c r="M79" s="29"/>
      <c r="N79" s="29"/>
      <c r="O79" s="1"/>
      <c r="P79" s="1"/>
      <c r="Q79" s="1"/>
      <c r="R79" s="1"/>
      <c r="S79" s="1"/>
      <c r="T79" s="1"/>
      <c r="U79" s="1"/>
    </row>
    <row r="80" spans="1:21" ht="13.35" customHeight="1">
      <c r="A80" s="53" t="s">
        <v>82</v>
      </c>
      <c r="B80" s="29">
        <v>13</v>
      </c>
      <c r="C80" s="29">
        <v>1</v>
      </c>
      <c r="D80" s="30">
        <v>49</v>
      </c>
      <c r="E80" s="30" t="s">
        <v>67</v>
      </c>
      <c r="F80" s="28" t="str">
        <f>N5</f>
        <v>SG Stern Kaulsdorf</v>
      </c>
      <c r="G80" s="28" t="s">
        <v>62</v>
      </c>
      <c r="H80" s="28" t="str">
        <f>N3</f>
        <v>TV Segnitz</v>
      </c>
      <c r="I80" s="29"/>
      <c r="J80" s="29" t="str">
        <f>N2</f>
        <v>TuS Döhlen</v>
      </c>
      <c r="K80" s="29"/>
      <c r="L80" s="23" t="s">
        <v>63</v>
      </c>
      <c r="M80" s="29"/>
      <c r="N80" s="29"/>
      <c r="O80" s="1"/>
      <c r="P80" s="1"/>
      <c r="Q80" s="1"/>
      <c r="R80" s="1"/>
      <c r="S80" s="1"/>
      <c r="T80" s="1"/>
      <c r="U80" s="1"/>
    </row>
    <row r="81" spans="1:25" ht="13.35" customHeight="1">
      <c r="A81" s="53"/>
      <c r="B81" s="29"/>
      <c r="C81" s="29">
        <v>2</v>
      </c>
      <c r="D81" s="30">
        <v>50</v>
      </c>
      <c r="E81" s="30" t="s">
        <v>67</v>
      </c>
      <c r="F81" s="28" t="str">
        <f>N4</f>
        <v>TKH 1</v>
      </c>
      <c r="G81" s="28" t="s">
        <v>62</v>
      </c>
      <c r="H81" s="28" t="str">
        <f>N6</f>
        <v>Ahlhorner SV 1</v>
      </c>
      <c r="I81" s="29"/>
      <c r="J81" s="29" t="str">
        <f>N2</f>
        <v>TuS Döhlen</v>
      </c>
      <c r="K81" s="29"/>
      <c r="L81" s="23" t="s">
        <v>63</v>
      </c>
      <c r="M81" s="29"/>
      <c r="N81" s="29"/>
      <c r="O81" s="1"/>
      <c r="P81" s="1"/>
      <c r="Q81" s="1"/>
      <c r="R81" s="1"/>
      <c r="S81" s="1"/>
      <c r="T81" s="1"/>
      <c r="U81" s="1"/>
    </row>
    <row r="82" spans="1:25" ht="13.35" customHeight="1">
      <c r="A82" s="53"/>
      <c r="B82" s="29"/>
      <c r="C82" s="29">
        <v>3</v>
      </c>
      <c r="D82" s="30">
        <v>51</v>
      </c>
      <c r="E82" s="30" t="s">
        <v>61</v>
      </c>
      <c r="F82" s="30" t="str">
        <f>F3</f>
        <v>Rewe Linda (Hamm)</v>
      </c>
      <c r="G82" s="28" t="s">
        <v>62</v>
      </c>
      <c r="H82" s="30" t="str">
        <f>F5</f>
        <v>Lemwerder TV</v>
      </c>
      <c r="I82" s="30"/>
      <c r="J82" s="30" t="str">
        <f>F7</f>
        <v>MTV Hammah</v>
      </c>
      <c r="K82" s="29"/>
      <c r="L82" s="29" t="s">
        <v>63</v>
      </c>
      <c r="M82" s="29"/>
      <c r="N82" s="29"/>
      <c r="O82" s="1"/>
      <c r="P82" s="1"/>
      <c r="Q82" s="1"/>
      <c r="R82" s="1"/>
      <c r="S82" s="1"/>
      <c r="T82" s="1"/>
      <c r="U82" s="1"/>
    </row>
    <row r="83" spans="1:25" ht="13.35" customHeight="1">
      <c r="A83" s="53"/>
      <c r="B83" s="29"/>
      <c r="C83" s="29">
        <v>4</v>
      </c>
      <c r="D83" s="30">
        <v>52</v>
      </c>
      <c r="E83" s="30" t="s">
        <v>61</v>
      </c>
      <c r="F83" s="28" t="str">
        <f>F2</f>
        <v>TV Jahn Schneverdingen 2</v>
      </c>
      <c r="G83" s="28" t="s">
        <v>62</v>
      </c>
      <c r="H83" s="28" t="str">
        <f>F6</f>
        <v>TSV Schülp</v>
      </c>
      <c r="I83" s="29"/>
      <c r="J83" s="29" t="str">
        <f>F7</f>
        <v>MTV Hammah</v>
      </c>
      <c r="K83" s="29"/>
      <c r="L83" s="29" t="s">
        <v>63</v>
      </c>
      <c r="M83" s="29"/>
      <c r="N83" s="29"/>
      <c r="O83" s="1"/>
      <c r="P83" s="1"/>
      <c r="Q83" s="1"/>
      <c r="R83" s="1"/>
      <c r="S83" s="1"/>
      <c r="T83" s="1"/>
      <c r="U83" s="1"/>
    </row>
    <row r="84" spans="1:25" ht="13.35" customHeight="1">
      <c r="A84" s="31"/>
      <c r="B84" s="30"/>
      <c r="C84" s="30"/>
      <c r="D84" s="30"/>
      <c r="E84" s="30"/>
      <c r="F84" s="30"/>
      <c r="G84" s="30"/>
      <c r="H84" s="30"/>
      <c r="I84" s="30"/>
      <c r="J84" s="30"/>
      <c r="K84" s="29"/>
      <c r="L84" s="29"/>
      <c r="M84" s="29"/>
      <c r="N84" s="29"/>
      <c r="O84" s="1"/>
      <c r="P84" s="1"/>
      <c r="Q84" s="1"/>
      <c r="R84" s="1"/>
      <c r="S84" s="1"/>
      <c r="T84" s="1"/>
      <c r="U84" s="1"/>
    </row>
    <row r="85" spans="1:25" ht="13.35" customHeight="1">
      <c r="A85" s="53" t="s">
        <v>83</v>
      </c>
      <c r="B85" s="29">
        <v>14</v>
      </c>
      <c r="C85" s="30">
        <v>1</v>
      </c>
      <c r="D85" s="30">
        <v>53</v>
      </c>
      <c r="E85" s="30" t="s">
        <v>69</v>
      </c>
      <c r="F85" s="28" t="str">
        <f>H12</f>
        <v>TV Jahn Schneverdingen 1</v>
      </c>
      <c r="G85" s="28" t="s">
        <v>62</v>
      </c>
      <c r="H85" s="28" t="str">
        <f>H10</f>
        <v>Hebbo Snacks</v>
      </c>
      <c r="I85" s="29"/>
      <c r="J85" s="29" t="str">
        <f>H9</f>
        <v>Ahlhorner SV 3</v>
      </c>
      <c r="K85" s="29"/>
      <c r="L85" s="29" t="s">
        <v>63</v>
      </c>
      <c r="M85" s="29"/>
      <c r="N85" s="29"/>
      <c r="O85" s="1"/>
      <c r="P85" s="1"/>
      <c r="Q85" s="1"/>
      <c r="R85" s="1"/>
      <c r="S85" s="1"/>
      <c r="T85" s="1"/>
      <c r="U85" s="1"/>
    </row>
    <row r="86" spans="1:25" ht="13.35" customHeight="1">
      <c r="A86" s="53"/>
      <c r="B86" s="29"/>
      <c r="C86" s="30">
        <v>2</v>
      </c>
      <c r="D86" s="30">
        <v>54</v>
      </c>
      <c r="E86" s="30" t="s">
        <v>69</v>
      </c>
      <c r="F86" s="28" t="str">
        <f>H11</f>
        <v>Wardenburger TV</v>
      </c>
      <c r="G86" s="28" t="s">
        <v>62</v>
      </c>
      <c r="H86" s="28" t="str">
        <f>H13</f>
        <v>VfL Kellinghusen 1</v>
      </c>
      <c r="I86" s="29"/>
      <c r="J86" s="29" t="str">
        <f>H9</f>
        <v>Ahlhorner SV 3</v>
      </c>
      <c r="K86" s="29"/>
      <c r="L86" s="29" t="s">
        <v>63</v>
      </c>
      <c r="M86" s="29"/>
      <c r="N86" s="29"/>
      <c r="O86" s="1"/>
      <c r="P86" s="1"/>
      <c r="Q86" s="1"/>
      <c r="R86" s="1"/>
      <c r="S86" s="1"/>
      <c r="T86" s="1"/>
      <c r="U86" s="1"/>
    </row>
    <row r="87" spans="1:25" ht="13.35" customHeight="1">
      <c r="A87" s="53"/>
      <c r="B87" s="29"/>
      <c r="C87" s="30">
        <v>3</v>
      </c>
      <c r="D87" s="30">
        <v>55</v>
      </c>
      <c r="E87" s="30" t="s">
        <v>61</v>
      </c>
      <c r="F87" s="28" t="str">
        <f>F4</f>
        <v>TSV Bayer Leverkusen</v>
      </c>
      <c r="G87" s="28" t="s">
        <v>62</v>
      </c>
      <c r="H87" s="28" t="str">
        <f>F7</f>
        <v>MTV Hammah</v>
      </c>
      <c r="I87" s="30"/>
      <c r="J87" s="30" t="str">
        <f>F2</f>
        <v>TV Jahn Schneverdingen 2</v>
      </c>
      <c r="K87" s="29"/>
      <c r="L87" s="29" t="s">
        <v>63</v>
      </c>
      <c r="M87" s="29"/>
      <c r="N87" s="29"/>
      <c r="O87" s="1"/>
      <c r="P87" s="1"/>
      <c r="Q87" s="1"/>
      <c r="R87" s="1"/>
      <c r="S87" s="1"/>
      <c r="T87" s="1"/>
      <c r="U87" s="1"/>
    </row>
    <row r="88" spans="1:25" ht="13.35" customHeight="1">
      <c r="A88" s="53"/>
      <c r="B88" s="29"/>
      <c r="C88" s="30"/>
      <c r="D88" s="30"/>
      <c r="E88" s="30"/>
      <c r="F88" s="30"/>
      <c r="G88" s="30"/>
      <c r="H88" s="30"/>
      <c r="I88" s="30"/>
      <c r="J88" s="30"/>
      <c r="K88" s="29"/>
      <c r="L88" s="30"/>
      <c r="M88" s="29"/>
      <c r="N88" s="29"/>
      <c r="O88" s="1"/>
      <c r="P88" s="1"/>
      <c r="Q88" s="1"/>
      <c r="R88" s="1"/>
      <c r="S88" s="1"/>
      <c r="T88" s="1"/>
      <c r="U88" s="1"/>
    </row>
    <row r="89" spans="1:25" ht="13.35" customHeight="1">
      <c r="A89" s="53"/>
      <c r="B89" s="29"/>
      <c r="C89" s="30"/>
      <c r="D89" s="30"/>
      <c r="E89" s="30"/>
      <c r="F89" s="30"/>
      <c r="G89" s="30"/>
      <c r="H89" s="30"/>
      <c r="I89" s="30"/>
      <c r="J89" s="30"/>
      <c r="K89" s="29"/>
      <c r="L89" s="30"/>
      <c r="M89" s="29"/>
      <c r="N89" s="29"/>
      <c r="O89" s="1"/>
      <c r="P89" s="1"/>
      <c r="Q89" s="1"/>
      <c r="R89" s="1"/>
      <c r="S89" s="1"/>
      <c r="T89" s="1"/>
      <c r="U89" s="1"/>
    </row>
    <row r="90" spans="1:25" ht="13.35" customHeight="1">
      <c r="A90" s="53"/>
      <c r="B90" s="55"/>
      <c r="C90" s="29"/>
      <c r="D90" s="29"/>
      <c r="E90" s="29"/>
      <c r="F90" s="32" t="s">
        <v>87</v>
      </c>
      <c r="G90" s="33"/>
      <c r="H90" s="32" t="s">
        <v>88</v>
      </c>
      <c r="I90" s="34"/>
      <c r="J90" s="35" t="s">
        <v>89</v>
      </c>
      <c r="K90" s="34"/>
      <c r="L90" s="34"/>
      <c r="M90" s="29"/>
      <c r="N90" s="32" t="s">
        <v>90</v>
      </c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5" ht="13.35" customHeight="1">
      <c r="A91" s="53"/>
      <c r="B91" s="55"/>
      <c r="C91" s="29"/>
      <c r="D91" s="29"/>
      <c r="E91" s="29"/>
      <c r="F91" s="36" t="s">
        <v>91</v>
      </c>
      <c r="G91" s="37"/>
      <c r="H91" s="36" t="s">
        <v>92</v>
      </c>
      <c r="I91" s="37"/>
      <c r="J91" s="36" t="s">
        <v>93</v>
      </c>
      <c r="K91" s="37"/>
      <c r="L91" s="37"/>
      <c r="M91" s="37"/>
      <c r="N91" s="36" t="s">
        <v>94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35" customHeight="1">
      <c r="A92" s="53"/>
      <c r="B92" s="55"/>
      <c r="C92" s="29"/>
      <c r="D92" s="29"/>
      <c r="E92" s="29"/>
      <c r="F92" s="36" t="s">
        <v>95</v>
      </c>
      <c r="G92" s="37"/>
      <c r="H92" s="36" t="s">
        <v>96</v>
      </c>
      <c r="I92" s="37"/>
      <c r="J92" s="36" t="s">
        <v>97</v>
      </c>
      <c r="K92" s="37"/>
      <c r="L92" s="37"/>
      <c r="M92" s="37"/>
      <c r="N92" s="36" t="s">
        <v>98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35" customHeight="1">
      <c r="A93" s="53"/>
      <c r="B93" s="55"/>
      <c r="C93" s="29"/>
      <c r="D93" s="29"/>
      <c r="E93" s="29"/>
      <c r="F93" s="36" t="s">
        <v>99</v>
      </c>
      <c r="G93" s="37"/>
      <c r="H93" s="36" t="s">
        <v>100</v>
      </c>
      <c r="I93" s="37"/>
      <c r="J93" s="36" t="s">
        <v>101</v>
      </c>
      <c r="K93" s="37"/>
      <c r="L93" s="37"/>
      <c r="M93" s="37"/>
      <c r="N93" s="36" t="s">
        <v>102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35" customHeight="1">
      <c r="A94" s="53"/>
      <c r="B94" s="55"/>
      <c r="C94" s="29"/>
      <c r="D94" s="29"/>
      <c r="E94" s="29"/>
      <c r="F94" s="36" t="s">
        <v>103</v>
      </c>
      <c r="G94" s="37"/>
      <c r="H94" s="36" t="s">
        <v>104</v>
      </c>
      <c r="I94" s="37"/>
      <c r="J94" s="36" t="s">
        <v>105</v>
      </c>
      <c r="K94" s="37"/>
      <c r="L94" s="37"/>
      <c r="M94" s="37"/>
      <c r="N94" s="36" t="s">
        <v>106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35" customHeight="1">
      <c r="A95" s="53"/>
      <c r="B95" s="55"/>
      <c r="C95" s="29"/>
      <c r="D95" s="29"/>
      <c r="E95" s="29"/>
      <c r="F95" s="36" t="s">
        <v>107</v>
      </c>
      <c r="G95" s="37"/>
      <c r="H95" s="38" t="s">
        <v>108</v>
      </c>
      <c r="I95" s="37"/>
      <c r="J95" s="38" t="s">
        <v>109</v>
      </c>
      <c r="K95" s="37"/>
      <c r="L95" s="37"/>
      <c r="M95" s="37"/>
      <c r="N95" s="38" t="s">
        <v>110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3.35" customHeight="1">
      <c r="A96" s="53"/>
      <c r="B96" s="55"/>
      <c r="C96" s="29"/>
      <c r="D96" s="29"/>
      <c r="E96" s="29"/>
      <c r="F96" s="38" t="s">
        <v>111</v>
      </c>
      <c r="G96" s="37"/>
      <c r="H96" s="30"/>
      <c r="I96" s="30"/>
      <c r="J96" s="30"/>
      <c r="K96" s="30"/>
      <c r="L96" s="30"/>
      <c r="M96" s="30"/>
      <c r="N96" s="30"/>
      <c r="O96" s="1"/>
      <c r="P96" s="1"/>
      <c r="Q96" s="1"/>
      <c r="R96" s="1"/>
      <c r="S96" s="1"/>
      <c r="T96" s="1"/>
      <c r="U96" s="1"/>
    </row>
    <row r="97" spans="1:25" ht="13.35" customHeight="1">
      <c r="A97" s="53"/>
      <c r="B97" s="55"/>
      <c r="C97" s="29"/>
      <c r="D97" s="29"/>
      <c r="E97" s="29"/>
      <c r="F97" s="39"/>
      <c r="G97" s="39"/>
      <c r="H97" s="40" t="s">
        <v>115</v>
      </c>
      <c r="I97" s="37"/>
      <c r="J97" s="40" t="s">
        <v>243</v>
      </c>
      <c r="K97" s="37"/>
      <c r="L97" s="37"/>
      <c r="M97" s="37"/>
      <c r="N97" s="40" t="s">
        <v>244</v>
      </c>
      <c r="O97" s="1"/>
      <c r="P97" s="1"/>
      <c r="Q97" s="1"/>
      <c r="R97" s="1"/>
      <c r="S97" s="1"/>
      <c r="T97" s="1"/>
      <c r="U97" s="1"/>
    </row>
    <row r="98" spans="1:25" ht="13.35" customHeight="1">
      <c r="A98" s="53"/>
      <c r="B98" s="55"/>
      <c r="C98" s="29"/>
      <c r="D98" s="29"/>
      <c r="E98" s="29"/>
      <c r="F98" s="30"/>
      <c r="G98" s="41"/>
      <c r="H98" s="36" t="s">
        <v>119</v>
      </c>
      <c r="I98" s="30"/>
      <c r="J98" s="61" t="s">
        <v>245</v>
      </c>
      <c r="K98" s="30"/>
      <c r="L98" s="30"/>
      <c r="M98" s="30"/>
      <c r="N98" s="61" t="s">
        <v>246</v>
      </c>
      <c r="O98" s="1"/>
      <c r="P98" s="1"/>
      <c r="Q98" s="1"/>
      <c r="R98" s="1"/>
      <c r="S98" s="1"/>
      <c r="T98" s="1"/>
      <c r="U98" s="1"/>
    </row>
    <row r="99" spans="1:25" ht="13.35" customHeight="1">
      <c r="A99" s="53"/>
      <c r="B99" s="55"/>
      <c r="C99" s="29"/>
      <c r="D99" s="29"/>
      <c r="E99" s="29"/>
      <c r="F99" s="30"/>
      <c r="G99" s="37"/>
      <c r="H99" s="36" t="s">
        <v>123</v>
      </c>
      <c r="I99" s="30"/>
      <c r="J99" s="36" t="s">
        <v>247</v>
      </c>
      <c r="K99" s="30"/>
      <c r="L99" s="30"/>
      <c r="M99" s="30"/>
      <c r="N99" s="36" t="s">
        <v>248</v>
      </c>
      <c r="O99" s="1"/>
      <c r="P99" s="1"/>
      <c r="Q99" s="1"/>
      <c r="R99" s="1"/>
      <c r="S99" s="1"/>
      <c r="T99" s="1"/>
      <c r="U99" s="1"/>
    </row>
    <row r="100" spans="1:25" ht="13.35" customHeight="1">
      <c r="A100" s="53"/>
      <c r="B100" s="55"/>
      <c r="C100" s="29"/>
      <c r="D100" s="29"/>
      <c r="E100" s="29"/>
      <c r="F100" s="30"/>
      <c r="G100" s="37"/>
      <c r="H100" s="36" t="s">
        <v>127</v>
      </c>
      <c r="I100" s="30"/>
      <c r="J100" s="36" t="s">
        <v>249</v>
      </c>
      <c r="K100" s="30"/>
      <c r="L100" s="30"/>
      <c r="M100" s="30"/>
      <c r="N100" s="36" t="s">
        <v>250</v>
      </c>
      <c r="O100" s="1"/>
      <c r="P100" s="1"/>
      <c r="Q100" s="1"/>
      <c r="R100" s="1"/>
      <c r="S100" s="1"/>
      <c r="T100" s="1"/>
      <c r="U100" s="1"/>
    </row>
    <row r="101" spans="1:25" ht="13.35" customHeight="1">
      <c r="A101" s="53"/>
      <c r="B101" s="55"/>
      <c r="C101" s="29"/>
      <c r="D101" s="29"/>
      <c r="E101" s="29"/>
      <c r="F101" s="30"/>
      <c r="G101" s="37"/>
      <c r="H101" s="36" t="s">
        <v>131</v>
      </c>
      <c r="I101" s="30"/>
      <c r="J101" s="36" t="s">
        <v>251</v>
      </c>
      <c r="K101" s="30"/>
      <c r="L101" s="30"/>
      <c r="M101" s="30"/>
      <c r="N101" s="36" t="s">
        <v>252</v>
      </c>
      <c r="O101" s="1"/>
      <c r="P101" s="1"/>
      <c r="Q101" s="1"/>
      <c r="R101" s="1"/>
      <c r="S101" s="1"/>
      <c r="T101" s="1"/>
      <c r="U101" s="1"/>
    </row>
    <row r="102" spans="1:25" ht="13.35" customHeight="1">
      <c r="A102" s="53"/>
      <c r="B102" s="55"/>
      <c r="C102" s="29"/>
      <c r="D102" s="29"/>
      <c r="E102" s="29"/>
      <c r="F102" s="30"/>
      <c r="G102" s="37"/>
      <c r="H102" s="38" t="s">
        <v>135</v>
      </c>
      <c r="I102" s="30"/>
      <c r="J102" s="36" t="s">
        <v>253</v>
      </c>
      <c r="K102" s="30"/>
      <c r="L102" s="30"/>
      <c r="M102" s="30"/>
      <c r="N102" s="36" t="s">
        <v>254</v>
      </c>
      <c r="O102" s="1"/>
      <c r="P102" s="1"/>
      <c r="Q102" s="1"/>
      <c r="R102" s="1"/>
      <c r="S102" s="1"/>
      <c r="T102" s="1"/>
      <c r="U102" s="1"/>
    </row>
    <row r="103" spans="1:25" ht="13.35" customHeight="1">
      <c r="A103" s="56"/>
      <c r="B103" s="30"/>
      <c r="C103" s="30"/>
      <c r="D103" s="30"/>
      <c r="E103" s="30"/>
      <c r="F103" s="30"/>
      <c r="G103" s="37"/>
      <c r="H103" s="30"/>
      <c r="I103" s="30"/>
      <c r="J103" s="38" t="s">
        <v>255</v>
      </c>
      <c r="K103" s="30"/>
      <c r="L103" s="30"/>
      <c r="M103" s="30"/>
      <c r="N103" s="38" t="s">
        <v>111</v>
      </c>
      <c r="O103" s="1"/>
      <c r="P103" s="1"/>
      <c r="Q103" s="1"/>
      <c r="R103" s="1"/>
      <c r="S103" s="1"/>
      <c r="T103" s="1"/>
      <c r="U103" s="1"/>
    </row>
    <row r="104" spans="1:25" ht="13.35" customHeight="1">
      <c r="A104" s="51" t="s">
        <v>139</v>
      </c>
      <c r="B104" s="30"/>
      <c r="C104" s="34"/>
      <c r="D104" s="34"/>
      <c r="E104" s="34"/>
      <c r="F104" s="29"/>
      <c r="G104" s="29"/>
      <c r="H104" s="29"/>
      <c r="I104" s="29"/>
      <c r="J104" s="29"/>
      <c r="K104" s="29"/>
      <c r="L104" s="29"/>
      <c r="M104" s="29"/>
      <c r="N104" s="29"/>
      <c r="O104" s="1"/>
      <c r="P104" s="1"/>
      <c r="Q104" s="1"/>
      <c r="R104" s="1"/>
      <c r="S104" s="1"/>
      <c r="T104" s="1"/>
      <c r="U104" s="1"/>
    </row>
    <row r="105" spans="1:25" ht="13.35" customHeight="1">
      <c r="A105" s="52"/>
      <c r="B105" s="34"/>
      <c r="C105" s="30"/>
      <c r="D105" s="34"/>
      <c r="E105" s="34"/>
      <c r="F105" s="29"/>
      <c r="G105" s="29"/>
      <c r="H105" s="29"/>
      <c r="I105" s="29"/>
      <c r="J105" s="29"/>
      <c r="K105" s="29"/>
      <c r="L105" s="29"/>
      <c r="M105" s="29"/>
      <c r="N105" s="29"/>
      <c r="O105" s="1"/>
      <c r="P105" s="1"/>
      <c r="Q105" s="1"/>
      <c r="R105" s="1"/>
      <c r="S105" s="1"/>
      <c r="T105" s="1"/>
      <c r="U105" s="1"/>
    </row>
    <row r="106" spans="1:25" ht="13.35" customHeight="1">
      <c r="A106" s="52" t="s">
        <v>53</v>
      </c>
      <c r="B106" s="34" t="s">
        <v>54</v>
      </c>
      <c r="C106" s="34" t="s">
        <v>55</v>
      </c>
      <c r="D106" s="34" t="s">
        <v>56</v>
      </c>
      <c r="E106" s="34" t="s">
        <v>57</v>
      </c>
      <c r="F106" s="29"/>
      <c r="G106" s="34" t="s">
        <v>58</v>
      </c>
      <c r="H106" s="29"/>
      <c r="I106" s="29"/>
      <c r="J106" s="34" t="s">
        <v>59</v>
      </c>
      <c r="K106" s="29"/>
      <c r="L106" s="29"/>
      <c r="M106" s="29"/>
      <c r="N106" s="29"/>
      <c r="O106" s="1"/>
      <c r="P106" s="1"/>
      <c r="Q106" s="1"/>
      <c r="R106" s="1"/>
      <c r="S106" s="1"/>
      <c r="T106" s="1"/>
      <c r="U106" s="1"/>
    </row>
    <row r="107" spans="1:25" ht="13.35" customHeight="1">
      <c r="A107" s="52"/>
      <c r="B107" s="34"/>
      <c r="C107" s="34"/>
      <c r="D107" s="34"/>
      <c r="E107" s="34"/>
      <c r="F107" s="29"/>
      <c r="G107" s="34"/>
      <c r="H107" s="29"/>
      <c r="I107" s="29"/>
      <c r="J107" s="34"/>
      <c r="K107" s="29"/>
      <c r="L107" s="29"/>
      <c r="M107" s="29"/>
      <c r="N107" s="29"/>
      <c r="O107" s="1"/>
      <c r="P107" s="1"/>
      <c r="Q107" s="1"/>
      <c r="R107" s="1"/>
      <c r="S107" s="1"/>
      <c r="T107" s="1"/>
      <c r="U107" s="1"/>
    </row>
    <row r="108" spans="1:25" ht="13.35" customHeight="1">
      <c r="A108" s="53" t="s">
        <v>166</v>
      </c>
      <c r="B108" s="29">
        <v>4</v>
      </c>
      <c r="C108" s="29">
        <v>1</v>
      </c>
      <c r="D108" s="30">
        <v>56</v>
      </c>
      <c r="E108" s="29" t="s">
        <v>150</v>
      </c>
      <c r="F108" s="29" t="str">
        <f>F91</f>
        <v>1.A</v>
      </c>
      <c r="G108" s="29" t="s">
        <v>62</v>
      </c>
      <c r="H108" s="29" t="str">
        <f>H93</f>
        <v>3.B</v>
      </c>
      <c r="I108" s="29"/>
      <c r="J108" s="30" t="str">
        <f>H113</f>
        <v>3.D</v>
      </c>
      <c r="K108" s="30"/>
      <c r="L108" s="37" t="s">
        <v>63</v>
      </c>
      <c r="M108" s="30"/>
      <c r="N108" s="29"/>
      <c r="O108" s="1"/>
      <c r="P108" s="1"/>
      <c r="Q108" s="1"/>
      <c r="R108" s="1"/>
      <c r="S108" s="1"/>
      <c r="T108" s="1"/>
      <c r="U108" s="1"/>
    </row>
    <row r="109" spans="1:25" ht="13.35" customHeight="1">
      <c r="A109" s="31"/>
      <c r="B109" s="29"/>
      <c r="C109" s="29">
        <v>2</v>
      </c>
      <c r="D109" s="30">
        <v>57</v>
      </c>
      <c r="E109" s="29" t="s">
        <v>151</v>
      </c>
      <c r="F109" s="29" t="str">
        <f>J92</f>
        <v>2.C</v>
      </c>
      <c r="G109" s="29" t="s">
        <v>62</v>
      </c>
      <c r="H109" s="29" t="str">
        <f>H100</f>
        <v>3.E</v>
      </c>
      <c r="I109" s="29"/>
      <c r="J109" s="30" t="str">
        <f>H114</f>
        <v>bester Gruppenvierter</v>
      </c>
      <c r="K109" s="30"/>
      <c r="L109" s="37" t="s">
        <v>63</v>
      </c>
      <c r="M109" s="30"/>
      <c r="N109" s="29"/>
      <c r="O109" s="1"/>
      <c r="P109" s="1"/>
      <c r="Q109" s="1"/>
      <c r="R109" s="1"/>
      <c r="S109" s="1"/>
      <c r="T109" s="1"/>
      <c r="U109" s="1"/>
    </row>
    <row r="110" spans="1:25" ht="13.35" customHeight="1">
      <c r="A110" s="31"/>
      <c r="B110" s="29"/>
      <c r="C110" s="29">
        <v>3</v>
      </c>
      <c r="D110" s="30">
        <v>58</v>
      </c>
      <c r="E110" s="29" t="s">
        <v>152</v>
      </c>
      <c r="F110" s="29" t="str">
        <f>H91</f>
        <v>1.B</v>
      </c>
      <c r="G110" s="29" t="s">
        <v>62</v>
      </c>
      <c r="H110" s="29" t="str">
        <f>F93</f>
        <v>3.A</v>
      </c>
      <c r="I110" s="29"/>
      <c r="J110" s="30" t="str">
        <f>H115</f>
        <v>3.C</v>
      </c>
      <c r="K110" s="30"/>
      <c r="L110" s="37" t="s">
        <v>63</v>
      </c>
      <c r="M110" s="30"/>
      <c r="N110" s="29"/>
      <c r="O110" s="1"/>
      <c r="P110" s="1"/>
      <c r="Q110" s="1"/>
      <c r="R110" s="1"/>
      <c r="S110" s="1"/>
      <c r="T110" s="1"/>
      <c r="U110" s="1"/>
    </row>
    <row r="111" spans="1:25" ht="13.35" customHeight="1">
      <c r="A111" s="31"/>
      <c r="B111" s="29"/>
      <c r="C111" s="29">
        <v>4</v>
      </c>
      <c r="D111" s="30">
        <v>59</v>
      </c>
      <c r="E111" s="29" t="s">
        <v>153</v>
      </c>
      <c r="F111" s="29" t="str">
        <f>N92</f>
        <v>2.D</v>
      </c>
      <c r="G111" s="29" t="s">
        <v>62</v>
      </c>
      <c r="H111" s="29" t="str">
        <f>H99</f>
        <v>2.E</v>
      </c>
      <c r="I111" s="29"/>
      <c r="J111" s="30" t="str">
        <f>H116</f>
        <v>2.B</v>
      </c>
      <c r="K111" s="30"/>
      <c r="L111" s="37" t="s">
        <v>63</v>
      </c>
      <c r="M111" s="30"/>
      <c r="N111" s="29"/>
      <c r="O111" s="1"/>
      <c r="P111" s="1"/>
      <c r="Q111" s="1"/>
      <c r="R111" s="1"/>
      <c r="S111" s="1"/>
      <c r="T111" s="1"/>
      <c r="U111" s="1"/>
    </row>
    <row r="112" spans="1:25" ht="13.35" customHeight="1">
      <c r="A112" s="31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29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3.35" customHeight="1">
      <c r="A113" s="53" t="s">
        <v>171</v>
      </c>
      <c r="B113" s="29">
        <v>5</v>
      </c>
      <c r="C113" s="29">
        <v>1</v>
      </c>
      <c r="D113" s="30">
        <v>60</v>
      </c>
      <c r="E113" s="29" t="s">
        <v>154</v>
      </c>
      <c r="F113" s="29" t="str">
        <f>J91</f>
        <v>1.C</v>
      </c>
      <c r="G113" s="29" t="s">
        <v>62</v>
      </c>
      <c r="H113" s="29" t="str">
        <f>N93</f>
        <v>3.D</v>
      </c>
      <c r="I113" s="29"/>
      <c r="J113" s="30" t="str">
        <f>F108</f>
        <v>1.A</v>
      </c>
      <c r="K113" s="30"/>
      <c r="L113" s="37" t="s">
        <v>63</v>
      </c>
      <c r="M113" s="37"/>
      <c r="N113" s="29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3.35" customHeight="1">
      <c r="A114" s="31"/>
      <c r="B114" s="29"/>
      <c r="C114" s="29">
        <v>2</v>
      </c>
      <c r="D114" s="30">
        <v>61</v>
      </c>
      <c r="E114" s="29" t="s">
        <v>155</v>
      </c>
      <c r="F114" s="29" t="str">
        <f>H98</f>
        <v>1.E</v>
      </c>
      <c r="G114" s="29" t="s">
        <v>62</v>
      </c>
      <c r="H114" s="29" t="s">
        <v>256</v>
      </c>
      <c r="I114" s="29"/>
      <c r="J114" s="30" t="str">
        <f>F109</f>
        <v>2.C</v>
      </c>
      <c r="K114" s="30"/>
      <c r="L114" s="37" t="s">
        <v>63</v>
      </c>
      <c r="M114" s="37"/>
      <c r="N114" s="29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3.35" customHeight="1">
      <c r="A115" s="31"/>
      <c r="B115" s="29"/>
      <c r="C115" s="29">
        <v>3</v>
      </c>
      <c r="D115" s="30">
        <v>62</v>
      </c>
      <c r="E115" s="29" t="s">
        <v>156</v>
      </c>
      <c r="F115" s="29" t="str">
        <f>N91</f>
        <v>1.D</v>
      </c>
      <c r="G115" s="29" t="s">
        <v>62</v>
      </c>
      <c r="H115" s="29" t="str">
        <f>J93</f>
        <v>3.C</v>
      </c>
      <c r="I115" s="29"/>
      <c r="J115" s="30" t="str">
        <f>F110</f>
        <v>1.B</v>
      </c>
      <c r="K115" s="30"/>
      <c r="L115" s="37" t="s">
        <v>63</v>
      </c>
      <c r="M115" s="37"/>
      <c r="N115" s="29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3.35" customHeight="1">
      <c r="A116" s="31"/>
      <c r="B116" s="29"/>
      <c r="C116" s="29">
        <v>4</v>
      </c>
      <c r="D116" s="30">
        <v>63</v>
      </c>
      <c r="E116" s="29" t="s">
        <v>157</v>
      </c>
      <c r="F116" s="29" t="str">
        <f>F92</f>
        <v>2.A</v>
      </c>
      <c r="G116" s="29" t="s">
        <v>62</v>
      </c>
      <c r="H116" s="29" t="str">
        <f>H92</f>
        <v>2.B</v>
      </c>
      <c r="I116" s="29"/>
      <c r="J116" s="30" t="str">
        <f>F111</f>
        <v>2.D</v>
      </c>
      <c r="K116" s="30"/>
      <c r="L116" s="37" t="s">
        <v>63</v>
      </c>
      <c r="M116" s="37"/>
      <c r="N116" s="29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3.35" customHeight="1">
      <c r="A117" s="31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3.35" customHeight="1">
      <c r="A118" s="53" t="s">
        <v>174</v>
      </c>
      <c r="B118" s="29">
        <v>6</v>
      </c>
      <c r="C118" s="29">
        <v>1</v>
      </c>
      <c r="D118" s="30">
        <v>64</v>
      </c>
      <c r="E118" s="30" t="s">
        <v>257</v>
      </c>
      <c r="F118" s="30" t="str">
        <f>J99</f>
        <v>4.A/B</v>
      </c>
      <c r="G118" s="30"/>
      <c r="H118" s="30" t="str">
        <f>J100</f>
        <v>4.B/C</v>
      </c>
      <c r="I118" s="30"/>
      <c r="J118" s="30" t="str">
        <f>H108</f>
        <v>3.B</v>
      </c>
      <c r="K118" s="30"/>
      <c r="L118" s="30"/>
      <c r="M118" s="30"/>
      <c r="N118" s="30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3.35" customHeight="1">
      <c r="A119" s="31"/>
      <c r="B119" s="30"/>
      <c r="C119" s="29">
        <v>2</v>
      </c>
      <c r="D119" s="30">
        <v>65</v>
      </c>
      <c r="E119" s="30" t="s">
        <v>257</v>
      </c>
      <c r="F119" s="30" t="str">
        <f>J101</f>
        <v>4.C/D</v>
      </c>
      <c r="G119" s="30"/>
      <c r="H119" s="30" t="str">
        <f>J102</f>
        <v>4.D/E</v>
      </c>
      <c r="I119" s="30"/>
      <c r="J119" s="30" t="str">
        <f>H109</f>
        <v>3.E</v>
      </c>
      <c r="K119" s="30"/>
      <c r="L119" s="30"/>
      <c r="M119" s="30"/>
      <c r="N119" s="29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3.35" customHeight="1">
      <c r="A120" s="31"/>
      <c r="B120" s="30"/>
      <c r="C120" s="29">
        <v>3</v>
      </c>
      <c r="D120" s="30">
        <v>66</v>
      </c>
      <c r="E120" s="30" t="s">
        <v>165</v>
      </c>
      <c r="F120" s="30" t="str">
        <f>N99</f>
        <v>5.A/B</v>
      </c>
      <c r="G120" s="30"/>
      <c r="H120" s="30" t="str">
        <f>N100</f>
        <v>5.B/C</v>
      </c>
      <c r="I120" s="30"/>
      <c r="J120" s="30" t="str">
        <f>H110</f>
        <v>3.A</v>
      </c>
      <c r="K120" s="30"/>
      <c r="L120" s="30"/>
      <c r="M120" s="30"/>
      <c r="N120" s="29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3.35" customHeight="1">
      <c r="A121" s="31"/>
      <c r="B121" s="30"/>
      <c r="C121" s="29">
        <v>4</v>
      </c>
      <c r="D121" s="30">
        <v>67</v>
      </c>
      <c r="E121" s="30" t="s">
        <v>165</v>
      </c>
      <c r="F121" s="30" t="str">
        <f>N101</f>
        <v>5.C/D</v>
      </c>
      <c r="G121" s="30"/>
      <c r="H121" s="30" t="str">
        <f>N102</f>
        <v>5.D/E</v>
      </c>
      <c r="I121" s="30"/>
      <c r="J121" s="30" t="str">
        <f>H111</f>
        <v>2.E</v>
      </c>
      <c r="K121" s="30"/>
      <c r="L121" s="30"/>
      <c r="M121" s="30"/>
      <c r="N121" s="29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3.35" customHeight="1">
      <c r="A122" s="31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29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3.35" customHeight="1">
      <c r="A123" s="53" t="s">
        <v>60</v>
      </c>
      <c r="B123" s="29">
        <v>7</v>
      </c>
      <c r="C123" s="29">
        <v>1</v>
      </c>
      <c r="D123" s="30">
        <v>68</v>
      </c>
      <c r="E123" s="29" t="s">
        <v>175</v>
      </c>
      <c r="F123" s="29" t="str">
        <f>IF(K108&lt;M108,F108,IF(K108=M108,"Verlierer AF 1",H108))</f>
        <v>Verlierer AF 1</v>
      </c>
      <c r="G123" s="29" t="s">
        <v>62</v>
      </c>
      <c r="H123" s="29" t="str">
        <f>IF(K110&lt;M110,F110,IF(K110=M110,"Verlierer AF 3",H110))</f>
        <v>Verlierer AF 3</v>
      </c>
      <c r="I123" s="29"/>
      <c r="J123" s="30" t="str">
        <f>J99</f>
        <v>4.A/B</v>
      </c>
      <c r="K123" s="37"/>
      <c r="L123" s="37" t="s">
        <v>63</v>
      </c>
      <c r="M123" s="37"/>
      <c r="N123" s="29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3.35" customHeight="1">
      <c r="A124" s="31"/>
      <c r="B124" s="30"/>
      <c r="C124" s="29">
        <v>2</v>
      </c>
      <c r="D124" s="30">
        <v>69</v>
      </c>
      <c r="E124" s="29" t="s">
        <v>176</v>
      </c>
      <c r="F124" s="29" t="str">
        <f>IF(K109&lt;M109,F109,IF(K109=M109,"Verlierer AF 2",H109))</f>
        <v>Verlierer AF 2</v>
      </c>
      <c r="G124" s="29" t="s">
        <v>62</v>
      </c>
      <c r="H124" s="29" t="str">
        <f>IF(K111&lt;M111,F111,IF(K111=M111,"Verlierer AF 4",H111))</f>
        <v>Verlierer AF 4</v>
      </c>
      <c r="I124" s="29"/>
      <c r="J124" s="30" t="str">
        <f>J100</f>
        <v>4.B/C</v>
      </c>
      <c r="K124" s="37"/>
      <c r="L124" s="37" t="s">
        <v>63</v>
      </c>
      <c r="M124" s="37"/>
      <c r="N124" s="29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3.35" customHeight="1">
      <c r="A125" s="31"/>
      <c r="B125" s="29"/>
      <c r="C125" s="29">
        <v>3</v>
      </c>
      <c r="D125" s="30">
        <v>70</v>
      </c>
      <c r="E125" s="30" t="s">
        <v>165</v>
      </c>
      <c r="F125" s="30" t="str">
        <f>N103</f>
        <v>6.A</v>
      </c>
      <c r="G125" s="30"/>
      <c r="H125" s="30" t="str">
        <f>N99</f>
        <v>5.A/B</v>
      </c>
      <c r="I125" s="30"/>
      <c r="J125" s="30" t="str">
        <f>J101</f>
        <v>4.C/D</v>
      </c>
      <c r="K125" s="30"/>
      <c r="L125" s="30"/>
      <c r="M125" s="30"/>
      <c r="N125" s="29"/>
      <c r="Y125" s="1"/>
    </row>
    <row r="126" spans="1:25" ht="13.35" customHeight="1">
      <c r="A126" s="31"/>
      <c r="B126" s="30"/>
      <c r="C126" s="29">
        <v>4</v>
      </c>
      <c r="D126" s="30">
        <v>71</v>
      </c>
      <c r="E126" s="30" t="s">
        <v>165</v>
      </c>
      <c r="F126" s="30" t="str">
        <f>N100</f>
        <v>5.B/C</v>
      </c>
      <c r="G126" s="30"/>
      <c r="H126" s="30" t="str">
        <f>N101</f>
        <v>5.C/D</v>
      </c>
      <c r="I126" s="30"/>
      <c r="J126" s="30" t="str">
        <f>J102</f>
        <v>4.D/E</v>
      </c>
      <c r="K126" s="30"/>
      <c r="L126" s="30"/>
      <c r="M126" s="30"/>
      <c r="N126" s="29"/>
      <c r="Y126" s="1"/>
    </row>
    <row r="127" spans="1:25" ht="13.35" customHeight="1">
      <c r="A127" s="31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Y127" s="1"/>
    </row>
    <row r="128" spans="1:25" ht="13.35" customHeight="1">
      <c r="A128" s="53" t="s">
        <v>65</v>
      </c>
      <c r="B128" s="29">
        <v>8</v>
      </c>
      <c r="C128" s="29">
        <v>1</v>
      </c>
      <c r="D128" s="30">
        <v>72</v>
      </c>
      <c r="E128" s="29" t="s">
        <v>177</v>
      </c>
      <c r="F128" s="29" t="str">
        <f>IF(K113&lt;M113,F113,IF(K113=M113,"Verlierer AF 5",H113))</f>
        <v>Verlierer AF 5</v>
      </c>
      <c r="G128" s="29" t="s">
        <v>62</v>
      </c>
      <c r="H128" s="29" t="str">
        <f>IF(K115&lt;M115,F115,IF(K115=M115,"Verlierer AF 7",H115))</f>
        <v>Verlierer AF 7</v>
      </c>
      <c r="I128" s="29"/>
      <c r="J128" s="30" t="str">
        <f>N99</f>
        <v>5.A/B</v>
      </c>
      <c r="K128" s="30"/>
      <c r="L128" s="37" t="s">
        <v>63</v>
      </c>
      <c r="M128" s="37"/>
      <c r="N128" s="30"/>
      <c r="Y128" s="1"/>
    </row>
    <row r="129" spans="1:25" ht="13.35" customHeight="1">
      <c r="A129" s="53"/>
      <c r="B129" s="30"/>
      <c r="C129" s="29">
        <v>2</v>
      </c>
      <c r="D129" s="30">
        <v>73</v>
      </c>
      <c r="E129" s="29" t="s">
        <v>178</v>
      </c>
      <c r="F129" s="29" t="str">
        <f>IF(K114&lt;M114,F114,IF(K114=M114,"Verlierer AF 6",H114))</f>
        <v>Verlierer AF 6</v>
      </c>
      <c r="G129" s="29" t="s">
        <v>62</v>
      </c>
      <c r="H129" s="29" t="str">
        <f>IF(K116&lt;M116,F116,IF(K116=M116,"Verlierer AF 8",H116))</f>
        <v>Verlierer AF 8</v>
      </c>
      <c r="I129" s="29"/>
      <c r="J129" s="30" t="str">
        <f>N100</f>
        <v>5.B/C</v>
      </c>
      <c r="K129" s="30"/>
      <c r="L129" s="37" t="s">
        <v>63</v>
      </c>
      <c r="M129" s="37"/>
      <c r="N129" s="30"/>
      <c r="Y129" s="1"/>
    </row>
    <row r="130" spans="1:25" ht="13.35" customHeight="1">
      <c r="A130" s="30"/>
      <c r="B130" s="30"/>
      <c r="C130" s="29">
        <v>3</v>
      </c>
      <c r="D130" s="30">
        <v>74</v>
      </c>
      <c r="E130" s="30" t="s">
        <v>257</v>
      </c>
      <c r="F130" s="30" t="str">
        <f>J103</f>
        <v>bester Gruppenfünfter</v>
      </c>
      <c r="G130" s="30"/>
      <c r="H130" s="30" t="str">
        <f>J99</f>
        <v>4.A/B</v>
      </c>
      <c r="I130" s="30"/>
      <c r="J130" s="30" t="str">
        <f>N101</f>
        <v>5.C/D</v>
      </c>
      <c r="K130" s="30"/>
      <c r="L130" s="30"/>
      <c r="M130" s="30"/>
      <c r="N130" s="30"/>
      <c r="Y130" s="1"/>
    </row>
    <row r="131" spans="1:25" ht="13.35" customHeight="1">
      <c r="A131" s="30"/>
      <c r="B131" s="30"/>
      <c r="C131" s="29">
        <v>4</v>
      </c>
      <c r="D131" s="30">
        <v>75</v>
      </c>
      <c r="E131" s="30" t="s">
        <v>257</v>
      </c>
      <c r="F131" s="30" t="str">
        <f>J100</f>
        <v>4.B/C</v>
      </c>
      <c r="G131" s="30"/>
      <c r="H131" s="30" t="str">
        <f>J101</f>
        <v>4.C/D</v>
      </c>
      <c r="I131" s="30"/>
      <c r="J131" s="30" t="str">
        <f>N102</f>
        <v>5.D/E</v>
      </c>
      <c r="K131" s="30"/>
      <c r="L131" s="30"/>
      <c r="M131" s="30"/>
      <c r="N131" s="30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3.3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1"/>
      <c r="P132" s="1"/>
      <c r="Q132" s="1"/>
      <c r="R132" s="1"/>
      <c r="S132" s="1"/>
      <c r="T132" s="1"/>
      <c r="U132" s="1"/>
    </row>
    <row r="133" spans="1:25" ht="13.35" customHeight="1">
      <c r="A133" s="53" t="s">
        <v>68</v>
      </c>
      <c r="B133" s="29">
        <v>9</v>
      </c>
      <c r="C133" s="29">
        <v>1</v>
      </c>
      <c r="D133" s="30">
        <v>76</v>
      </c>
      <c r="E133" s="29" t="s">
        <v>179</v>
      </c>
      <c r="F133" s="29" t="str">
        <f>IF(K108&gt;M108,F108,IF(K108=M108,"Sieger AF 1",H108))</f>
        <v>Sieger AF 1</v>
      </c>
      <c r="G133" s="29" t="s">
        <v>62</v>
      </c>
      <c r="H133" s="29" t="str">
        <f>IF(K110&gt;M110,F110,IF(K110=M110,"Sieger AF 3",H110))</f>
        <v>Sieger AF 3</v>
      </c>
      <c r="I133" s="29"/>
      <c r="J133" s="30" t="str">
        <f>F128</f>
        <v>Verlierer AF 5</v>
      </c>
      <c r="K133" s="37"/>
      <c r="L133" s="37" t="s">
        <v>63</v>
      </c>
      <c r="M133" s="37"/>
      <c r="N133" s="30"/>
      <c r="O133" s="1"/>
      <c r="P133" s="1"/>
      <c r="Q133" s="1"/>
      <c r="R133" s="1"/>
      <c r="S133" s="1"/>
      <c r="T133" s="1"/>
      <c r="U133" s="1"/>
    </row>
    <row r="134" spans="1:25" ht="13.35" customHeight="1">
      <c r="A134" s="53"/>
      <c r="B134" s="29"/>
      <c r="C134" s="29">
        <v>2</v>
      </c>
      <c r="D134" s="30">
        <v>77</v>
      </c>
      <c r="E134" s="29" t="s">
        <v>180</v>
      </c>
      <c r="F134" s="29" t="str">
        <f>IF(K109&gt;M109,F109,IF(K109=M109,"Sieger AF 2",H109))</f>
        <v>Sieger AF 2</v>
      </c>
      <c r="G134" s="29" t="s">
        <v>62</v>
      </c>
      <c r="H134" s="29" t="str">
        <f>IF(K111&gt;M111,F111,IF(K111=M111,"Sieger AF 4",H111))</f>
        <v>Sieger AF 4</v>
      </c>
      <c r="I134" s="29"/>
      <c r="J134" s="30" t="str">
        <f>F129</f>
        <v>Verlierer AF 6</v>
      </c>
      <c r="K134" s="37"/>
      <c r="L134" s="37" t="s">
        <v>63</v>
      </c>
      <c r="M134" s="37"/>
      <c r="N134" s="29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5" ht="13.35" customHeight="1">
      <c r="A135" s="31"/>
      <c r="B135" s="30"/>
      <c r="C135" s="29">
        <v>3</v>
      </c>
      <c r="D135" s="30">
        <v>78</v>
      </c>
      <c r="E135" s="30" t="s">
        <v>165</v>
      </c>
      <c r="F135" s="30" t="str">
        <f>N102</f>
        <v>5.D/E</v>
      </c>
      <c r="G135" s="30"/>
      <c r="H135" s="30" t="str">
        <f>N99</f>
        <v>5.A/B</v>
      </c>
      <c r="I135" s="30"/>
      <c r="J135" s="30" t="str">
        <f>H128</f>
        <v>Verlierer AF 7</v>
      </c>
      <c r="K135" s="30"/>
      <c r="L135" s="30"/>
      <c r="M135" s="30"/>
      <c r="N135" s="29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5" ht="13.35" customHeight="1">
      <c r="A136" s="53"/>
      <c r="B136" s="29"/>
      <c r="C136" s="29">
        <v>4</v>
      </c>
      <c r="D136" s="30">
        <v>79</v>
      </c>
      <c r="E136" s="30" t="s">
        <v>165</v>
      </c>
      <c r="F136" s="30" t="str">
        <f>N100</f>
        <v>5.B/C</v>
      </c>
      <c r="G136" s="30"/>
      <c r="H136" s="30" t="str">
        <f>N103</f>
        <v>6.A</v>
      </c>
      <c r="I136" s="30"/>
      <c r="J136" s="30" t="str">
        <f>H129</f>
        <v>Verlierer AF 8</v>
      </c>
      <c r="K136" s="30"/>
      <c r="L136" s="30"/>
      <c r="M136" s="30"/>
      <c r="N136" s="29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5" ht="13.35" customHeight="1">
      <c r="A137" s="53"/>
      <c r="B137" s="29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29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5" ht="13.35" customHeight="1">
      <c r="A138" s="53" t="s">
        <v>71</v>
      </c>
      <c r="B138" s="29">
        <v>10</v>
      </c>
      <c r="C138" s="29">
        <v>1</v>
      </c>
      <c r="D138" s="29">
        <v>80</v>
      </c>
      <c r="E138" s="29" t="s">
        <v>181</v>
      </c>
      <c r="F138" s="29" t="str">
        <f>IF(K113&gt;M113,F113,IF(K113=M113,"Sieger AF 5",H113))</f>
        <v>Sieger AF 5</v>
      </c>
      <c r="G138" s="29" t="s">
        <v>62</v>
      </c>
      <c r="H138" s="29" t="str">
        <f>IF(K115&gt;M115,F115,IF(K115=M115,"Sieger AF 7",H115))</f>
        <v>Sieger AF 7</v>
      </c>
      <c r="I138" s="29"/>
      <c r="J138" s="30" t="str">
        <f>F123</f>
        <v>Verlierer AF 1</v>
      </c>
      <c r="K138" s="37"/>
      <c r="L138" s="37" t="s">
        <v>63</v>
      </c>
      <c r="M138" s="37"/>
      <c r="N138" s="29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5" ht="13.35" customHeight="1">
      <c r="A139" s="31"/>
      <c r="B139" s="30"/>
      <c r="C139" s="29">
        <v>2</v>
      </c>
      <c r="D139" s="29">
        <v>81</v>
      </c>
      <c r="E139" s="29" t="s">
        <v>182</v>
      </c>
      <c r="F139" s="29" t="str">
        <f>IF(K114&gt;M114,F114,IF(K114=M114,"Sieger AF 6",H114))</f>
        <v>Sieger AF 6</v>
      </c>
      <c r="G139" s="29" t="s">
        <v>62</v>
      </c>
      <c r="H139" s="29" t="str">
        <f>IF(K116&gt;M116,F116,IF(K116=M116,"Sieger AF 8",H116))</f>
        <v>Sieger AF 8</v>
      </c>
      <c r="I139" s="29"/>
      <c r="J139" s="30" t="str">
        <f>F124</f>
        <v>Verlierer AF 2</v>
      </c>
      <c r="K139" s="37"/>
      <c r="L139" s="37" t="s">
        <v>63</v>
      </c>
      <c r="M139" s="37"/>
      <c r="N139" s="29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5" ht="13.35" customHeight="1">
      <c r="A140" s="53"/>
      <c r="B140" s="29"/>
      <c r="C140" s="29">
        <v>3</v>
      </c>
      <c r="D140" s="29">
        <v>82</v>
      </c>
      <c r="E140" s="30" t="s">
        <v>257</v>
      </c>
      <c r="F140" s="30" t="str">
        <f>J102</f>
        <v>4.D/E</v>
      </c>
      <c r="G140" s="30"/>
      <c r="H140" s="30" t="str">
        <f>J99</f>
        <v>4.A/B</v>
      </c>
      <c r="I140" s="30"/>
      <c r="J140" s="30" t="str">
        <f>H123</f>
        <v>Verlierer AF 3</v>
      </c>
      <c r="K140" s="30"/>
      <c r="L140" s="30"/>
      <c r="M140" s="30"/>
      <c r="N140" s="29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5" ht="13.35" customHeight="1">
      <c r="A141" s="53"/>
      <c r="B141" s="29"/>
      <c r="C141" s="29">
        <v>4</v>
      </c>
      <c r="D141" s="29">
        <v>83</v>
      </c>
      <c r="E141" s="30" t="s">
        <v>257</v>
      </c>
      <c r="F141" s="30" t="str">
        <f>J100</f>
        <v>4.B/C</v>
      </c>
      <c r="G141" s="30"/>
      <c r="H141" s="30" t="str">
        <f>J103</f>
        <v>bester Gruppenfünfter</v>
      </c>
      <c r="I141" s="30"/>
      <c r="J141" s="30" t="str">
        <f>H124</f>
        <v>Verlierer AF 4</v>
      </c>
      <c r="K141" s="30"/>
      <c r="L141" s="30"/>
      <c r="M141" s="30"/>
      <c r="N141" s="29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5" ht="13.35" customHeight="1">
      <c r="A142" s="53"/>
      <c r="B142" s="29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29"/>
      <c r="O142" s="1"/>
      <c r="P142" s="1"/>
      <c r="Q142" s="1"/>
      <c r="R142" s="1"/>
      <c r="S142" s="1"/>
      <c r="T142" s="1"/>
      <c r="U142" s="1"/>
    </row>
    <row r="143" spans="1:25" ht="13.35" customHeight="1">
      <c r="A143" s="53" t="s">
        <v>74</v>
      </c>
      <c r="B143" s="29">
        <v>11</v>
      </c>
      <c r="C143" s="29">
        <v>1</v>
      </c>
      <c r="D143" s="29">
        <v>84</v>
      </c>
      <c r="E143" s="29" t="s">
        <v>257</v>
      </c>
      <c r="F143" s="29" t="str">
        <f>J99</f>
        <v>4.A/B</v>
      </c>
      <c r="G143" s="29"/>
      <c r="H143" s="29" t="str">
        <f>J101</f>
        <v>4.C/D</v>
      </c>
      <c r="I143" s="29"/>
      <c r="J143" s="29" t="str">
        <f>F133</f>
        <v>Sieger AF 1</v>
      </c>
      <c r="K143" s="37"/>
      <c r="L143" s="37"/>
      <c r="M143" s="37"/>
      <c r="N143" s="29"/>
      <c r="O143" s="1"/>
      <c r="P143" s="1"/>
      <c r="Q143" s="1"/>
      <c r="R143" s="1"/>
      <c r="S143" s="1"/>
      <c r="T143" s="1"/>
      <c r="U143" s="1"/>
    </row>
    <row r="144" spans="1:25" ht="13.35" customHeight="1">
      <c r="A144" s="53"/>
      <c r="B144" s="29"/>
      <c r="C144" s="29">
        <v>2</v>
      </c>
      <c r="D144" s="29">
        <v>85</v>
      </c>
      <c r="E144" s="29" t="s">
        <v>257</v>
      </c>
      <c r="F144" s="29" t="str">
        <f>J102</f>
        <v>4.D/E</v>
      </c>
      <c r="G144" s="29"/>
      <c r="H144" s="29" t="str">
        <f>J103</f>
        <v>bester Gruppenfünfter</v>
      </c>
      <c r="I144" s="29"/>
      <c r="J144" s="29" t="str">
        <f>F134</f>
        <v>Sieger AF 2</v>
      </c>
      <c r="K144" s="37"/>
      <c r="L144" s="37"/>
      <c r="M144" s="37"/>
      <c r="N144" s="29"/>
      <c r="O144" s="1"/>
      <c r="P144" s="1"/>
      <c r="Q144" s="1"/>
      <c r="R144" s="1"/>
      <c r="S144" s="1"/>
      <c r="T144" s="1"/>
      <c r="U144" s="1"/>
    </row>
    <row r="145" spans="1:24" ht="13.35" customHeight="1">
      <c r="A145" s="31"/>
      <c r="B145" s="30"/>
      <c r="C145" s="29">
        <v>3</v>
      </c>
      <c r="D145" s="29">
        <v>86</v>
      </c>
      <c r="E145" s="30" t="s">
        <v>165</v>
      </c>
      <c r="F145" s="30" t="str">
        <f>N99</f>
        <v>5.A/B</v>
      </c>
      <c r="G145" s="30"/>
      <c r="H145" s="30" t="str">
        <f>N101</f>
        <v>5.C/D</v>
      </c>
      <c r="I145" s="30"/>
      <c r="J145" s="30" t="str">
        <f>H133</f>
        <v>Sieger AF 3</v>
      </c>
      <c r="K145" s="30"/>
      <c r="L145" s="30"/>
      <c r="M145" s="30"/>
      <c r="N145" s="29"/>
      <c r="O145" s="1"/>
      <c r="P145" s="1"/>
      <c r="Q145" s="1"/>
      <c r="R145" s="1"/>
      <c r="S145" s="1"/>
      <c r="T145" s="1"/>
      <c r="U145" s="1"/>
    </row>
    <row r="146" spans="1:24" ht="13.35" customHeight="1">
      <c r="A146" s="53"/>
      <c r="B146" s="29"/>
      <c r="C146" s="29">
        <v>4</v>
      </c>
      <c r="D146" s="29">
        <v>87</v>
      </c>
      <c r="E146" s="30" t="s">
        <v>165</v>
      </c>
      <c r="F146" s="30" t="str">
        <f>N102</f>
        <v>5.D/E</v>
      </c>
      <c r="G146" s="30"/>
      <c r="H146" s="30" t="str">
        <f>N103</f>
        <v>6.A</v>
      </c>
      <c r="I146" s="30"/>
      <c r="J146" s="30" t="str">
        <f>H134</f>
        <v>Sieger AF 4</v>
      </c>
      <c r="K146" s="30"/>
      <c r="L146" s="30"/>
      <c r="M146" s="30"/>
      <c r="N146" s="29"/>
      <c r="O146" s="1"/>
      <c r="P146" s="1"/>
      <c r="Q146" s="1"/>
      <c r="R146" s="1"/>
      <c r="S146" s="1"/>
      <c r="T146" s="1"/>
      <c r="U146" s="1"/>
    </row>
    <row r="147" spans="1:24" ht="13.35" customHeight="1">
      <c r="A147" s="53"/>
      <c r="B147" s="29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29"/>
      <c r="O147" s="1"/>
      <c r="P147" s="1"/>
      <c r="Q147" s="1"/>
      <c r="R147" s="1"/>
      <c r="S147" s="1"/>
      <c r="T147" s="1"/>
      <c r="U147" s="1"/>
    </row>
    <row r="148" spans="1:24" ht="13.35" customHeight="1">
      <c r="A148" s="53" t="s">
        <v>75</v>
      </c>
      <c r="B148" s="29">
        <v>12</v>
      </c>
      <c r="C148" s="29">
        <v>1</v>
      </c>
      <c r="D148" s="30">
        <v>88</v>
      </c>
      <c r="E148" s="29" t="s">
        <v>195</v>
      </c>
      <c r="F148" s="29" t="str">
        <f>IF(K123&gt;M123,F123,IF(K123=M123,"Sieger VF 5",H123))</f>
        <v>Sieger VF 5</v>
      </c>
      <c r="G148" s="29" t="s">
        <v>62</v>
      </c>
      <c r="H148" s="29" t="str">
        <f>IF(K128&gt;M128,F128,IF(K128=M128,"Sieger VF 7",H128))</f>
        <v>Sieger VF 7</v>
      </c>
      <c r="I148" s="29"/>
      <c r="J148" s="30" t="str">
        <f>F138</f>
        <v>Sieger AF 5</v>
      </c>
      <c r="K148" s="37"/>
      <c r="L148" s="37" t="s">
        <v>63</v>
      </c>
      <c r="M148" s="37"/>
      <c r="N148" s="29"/>
      <c r="O148" s="1"/>
      <c r="P148" s="1"/>
      <c r="Q148" s="1"/>
      <c r="R148" s="1"/>
      <c r="S148" s="1"/>
      <c r="T148" s="1"/>
      <c r="U148" s="1"/>
    </row>
    <row r="149" spans="1:24" ht="13.35" customHeight="1">
      <c r="A149" s="53"/>
      <c r="B149" s="29"/>
      <c r="C149" s="29">
        <v>2</v>
      </c>
      <c r="D149" s="30">
        <v>89</v>
      </c>
      <c r="E149" s="29" t="s">
        <v>196</v>
      </c>
      <c r="F149" s="29" t="str">
        <f>IF(K124&gt;M124,F124,IF(K124=M124,"Sieger VF 6",H124))</f>
        <v>Sieger VF 6</v>
      </c>
      <c r="G149" s="29" t="s">
        <v>62</v>
      </c>
      <c r="H149" s="29" t="str">
        <f>IF(K129&gt;M129,F129,IF(K129=M129,"Sieger VF 8",H129))</f>
        <v>Sieger VF 8</v>
      </c>
      <c r="I149" s="29"/>
      <c r="J149" s="30" t="str">
        <f>F139</f>
        <v>Sieger AF 6</v>
      </c>
      <c r="K149" s="37"/>
      <c r="L149" s="37" t="s">
        <v>63</v>
      </c>
      <c r="M149" s="37"/>
      <c r="N149" s="29"/>
      <c r="O149" s="1"/>
      <c r="P149" s="1"/>
      <c r="Q149" s="1"/>
      <c r="R149" s="1"/>
      <c r="S149" s="1"/>
      <c r="T149" s="1"/>
      <c r="U149" s="1"/>
    </row>
    <row r="150" spans="1:24" ht="13.35" customHeight="1">
      <c r="A150" s="31"/>
      <c r="B150" s="30"/>
      <c r="C150" s="29">
        <v>3</v>
      </c>
      <c r="D150" s="30">
        <v>90</v>
      </c>
      <c r="E150" s="29" t="s">
        <v>197</v>
      </c>
      <c r="F150" s="29" t="str">
        <f>IF(K123&lt;M123,F123,IF(K123=M123,"Verlierer VF 5",H123))</f>
        <v>Verlierer VF 5</v>
      </c>
      <c r="G150" s="29" t="s">
        <v>62</v>
      </c>
      <c r="H150" s="29" t="str">
        <f>IF(K128&lt;M128,F128,IF(K128=M128,"Verlierer VF 7",H128))</f>
        <v>Verlierer VF 7</v>
      </c>
      <c r="I150" s="29"/>
      <c r="J150" s="30" t="str">
        <f>H138</f>
        <v>Sieger AF 7</v>
      </c>
      <c r="K150" s="37"/>
      <c r="L150" s="37" t="s">
        <v>63</v>
      </c>
      <c r="M150" s="37"/>
      <c r="N150" s="29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3.35" customHeight="1">
      <c r="A151" s="53"/>
      <c r="B151" s="29"/>
      <c r="C151" s="29">
        <v>4</v>
      </c>
      <c r="D151" s="30">
        <v>91</v>
      </c>
      <c r="E151" s="29" t="s">
        <v>198</v>
      </c>
      <c r="F151" s="29" t="str">
        <f>IF(K124&lt;M124,F124,IF(K124=M124,"Verlierer VF 6",H124))</f>
        <v>Verlierer VF 6</v>
      </c>
      <c r="G151" s="29" t="s">
        <v>62</v>
      </c>
      <c r="H151" s="29" t="str">
        <f>IF(K129&lt;M129,F129,IF(K129=M129,"Verlierer VF 8",H129))</f>
        <v>Verlierer VF 8</v>
      </c>
      <c r="I151" s="29"/>
      <c r="J151" s="30" t="str">
        <f>H139</f>
        <v>Sieger AF 8</v>
      </c>
      <c r="K151" s="37"/>
      <c r="L151" s="37" t="s">
        <v>63</v>
      </c>
      <c r="M151" s="37"/>
      <c r="N151" s="29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3.35" customHeight="1">
      <c r="A152" s="53"/>
      <c r="B152" s="29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29"/>
      <c r="O152" s="1"/>
      <c r="P152" s="1"/>
      <c r="Q152" s="1"/>
      <c r="R152" s="1"/>
      <c r="S152" s="1"/>
      <c r="T152" s="1"/>
      <c r="U152" s="1"/>
    </row>
    <row r="153" spans="1:24" ht="13.35" customHeight="1">
      <c r="A153" s="53" t="s">
        <v>76</v>
      </c>
      <c r="B153" s="29">
        <v>13</v>
      </c>
      <c r="C153" s="29">
        <v>1</v>
      </c>
      <c r="D153" s="30">
        <v>92</v>
      </c>
      <c r="E153" s="29" t="s">
        <v>203</v>
      </c>
      <c r="F153" s="29" t="str">
        <f>IF(K133&lt;M133,F133,IF(K133=M133,"Verlierer VF 1",H133))</f>
        <v>Verlierer VF 1</v>
      </c>
      <c r="G153" s="29" t="s">
        <v>62</v>
      </c>
      <c r="H153" s="29" t="str">
        <f>IF(K138&lt;M138,F138,IF(K138=M138,"Verlierer VF 3",H138))</f>
        <v>Verlierer VF 3</v>
      </c>
      <c r="I153" s="29"/>
      <c r="J153" s="29" t="str">
        <f>F155</f>
        <v>5.D/E</v>
      </c>
      <c r="K153" s="37"/>
      <c r="L153" s="37" t="s">
        <v>63</v>
      </c>
      <c r="M153" s="37"/>
      <c r="N153" s="29"/>
      <c r="O153" s="1"/>
      <c r="P153" s="1"/>
      <c r="Q153" s="1"/>
      <c r="R153" s="1"/>
      <c r="S153" s="1"/>
      <c r="T153" s="1"/>
      <c r="U153" s="1"/>
    </row>
    <row r="154" spans="1:24" ht="13.35" customHeight="1">
      <c r="A154" s="53"/>
      <c r="B154" s="29"/>
      <c r="C154" s="29">
        <v>2</v>
      </c>
      <c r="D154" s="30">
        <v>93</v>
      </c>
      <c r="E154" s="29" t="s">
        <v>204</v>
      </c>
      <c r="F154" s="29" t="str">
        <f>IF(K134&lt;M134,F134,IF(K134=M134,"Verlierer VF 2",H134))</f>
        <v>Verlierer VF 2</v>
      </c>
      <c r="G154" s="29" t="s">
        <v>62</v>
      </c>
      <c r="H154" s="29" t="str">
        <f>IF(K139&lt;M139,F139,IF(K139=M139,"Verlierer VF 4",H139))</f>
        <v>Verlierer VF 4</v>
      </c>
      <c r="I154" s="29"/>
      <c r="J154" s="29" t="str">
        <f>F156</f>
        <v>5.C/D</v>
      </c>
      <c r="K154" s="37"/>
      <c r="L154" s="37" t="s">
        <v>63</v>
      </c>
      <c r="M154" s="37"/>
      <c r="N154" s="29"/>
      <c r="O154" s="1"/>
      <c r="P154" s="1"/>
      <c r="Q154" s="1"/>
      <c r="R154" s="1"/>
      <c r="S154" s="1"/>
      <c r="T154" s="1"/>
      <c r="U154" s="1"/>
    </row>
    <row r="155" spans="1:24" ht="13.35" customHeight="1">
      <c r="A155" s="31"/>
      <c r="B155" s="30"/>
      <c r="C155" s="29">
        <v>3</v>
      </c>
      <c r="D155" s="30">
        <v>94</v>
      </c>
      <c r="E155" s="30" t="s">
        <v>165</v>
      </c>
      <c r="F155" s="30" t="str">
        <f>N102</f>
        <v>5.D/E</v>
      </c>
      <c r="G155" s="30"/>
      <c r="H155" s="30" t="str">
        <f>N100</f>
        <v>5.B/C</v>
      </c>
      <c r="I155" s="30"/>
      <c r="J155" s="30" t="str">
        <f>J103</f>
        <v>bester Gruppenfünfter</v>
      </c>
      <c r="K155" s="30"/>
      <c r="L155" s="30"/>
      <c r="M155" s="30"/>
      <c r="N155" s="29"/>
      <c r="O155" s="1"/>
      <c r="P155" s="1"/>
      <c r="Q155" s="1"/>
      <c r="R155" s="1"/>
      <c r="S155" s="1"/>
      <c r="T155" s="1"/>
      <c r="U155" s="1"/>
    </row>
    <row r="156" spans="1:24" ht="13.35" customHeight="1">
      <c r="A156" s="53"/>
      <c r="B156" s="29"/>
      <c r="C156" s="29">
        <v>4</v>
      </c>
      <c r="D156" s="30">
        <v>95</v>
      </c>
      <c r="E156" s="30" t="s">
        <v>165</v>
      </c>
      <c r="F156" s="30" t="str">
        <f>N101</f>
        <v>5.C/D</v>
      </c>
      <c r="G156" s="30"/>
      <c r="H156" s="30" t="str">
        <f>N103</f>
        <v>6.A</v>
      </c>
      <c r="I156" s="30"/>
      <c r="J156" s="30" t="str">
        <f>J99</f>
        <v>4.A/B</v>
      </c>
      <c r="K156" s="30"/>
      <c r="L156" s="30"/>
      <c r="M156" s="30"/>
      <c r="N156" s="30"/>
      <c r="O156" s="1"/>
      <c r="P156" s="1"/>
      <c r="Q156" s="1"/>
      <c r="R156" s="1"/>
      <c r="S156" s="1"/>
      <c r="T156" s="1"/>
      <c r="U156" s="1"/>
    </row>
    <row r="157" spans="1:24" ht="13.35" customHeight="1">
      <c r="A157" s="53"/>
      <c r="B157" s="29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1"/>
      <c r="P157" s="1"/>
      <c r="Q157" s="1"/>
      <c r="R157" s="1"/>
      <c r="S157" s="1"/>
      <c r="T157" s="1"/>
      <c r="U157" s="1"/>
    </row>
    <row r="158" spans="1:24" ht="13.35" customHeight="1">
      <c r="A158" s="53" t="s">
        <v>77</v>
      </c>
      <c r="B158" s="29">
        <v>14</v>
      </c>
      <c r="C158" s="29">
        <v>1</v>
      </c>
      <c r="D158" s="30">
        <v>96</v>
      </c>
      <c r="E158" s="29" t="s">
        <v>211</v>
      </c>
      <c r="F158" s="29" t="str">
        <f>IF(K133&gt;M133,F133,IF(K133=M133,"Sieger VF 1",H133))</f>
        <v>Sieger VF 1</v>
      </c>
      <c r="G158" s="29" t="s">
        <v>62</v>
      </c>
      <c r="H158" s="29" t="str">
        <f>IF(K138&gt;M138,F138,IF(K138=M138,"Sieger VF 3",H138))</f>
        <v>Sieger VF 3</v>
      </c>
      <c r="I158" s="29"/>
      <c r="J158" s="29" t="str">
        <f>H153</f>
        <v>Verlierer VF 3</v>
      </c>
      <c r="K158" s="37"/>
      <c r="L158" s="37" t="s">
        <v>63</v>
      </c>
      <c r="M158" s="37"/>
      <c r="N158" s="30"/>
      <c r="O158" s="1"/>
      <c r="P158" s="1"/>
      <c r="Q158" s="1"/>
      <c r="R158" s="1"/>
      <c r="S158" s="1"/>
      <c r="T158" s="1"/>
      <c r="U158" s="1"/>
    </row>
    <row r="159" spans="1:24" ht="13.35" customHeight="1">
      <c r="A159" s="53"/>
      <c r="B159" s="29"/>
      <c r="C159" s="29">
        <v>2</v>
      </c>
      <c r="D159" s="30">
        <v>97</v>
      </c>
      <c r="E159" s="29" t="s">
        <v>212</v>
      </c>
      <c r="F159" s="29" t="str">
        <f>IF(K134&gt;M134,F134,IF(K134=M134,"Sieger VF 2",H134))</f>
        <v>Sieger VF 2</v>
      </c>
      <c r="G159" s="29" t="s">
        <v>62</v>
      </c>
      <c r="H159" s="29" t="str">
        <f>IF(K139&gt;M139,F139,IF(K139=M139,"Sieger VF 4",H139))</f>
        <v>Sieger VF 4</v>
      </c>
      <c r="I159" s="29"/>
      <c r="J159" s="29" t="str">
        <f>H154</f>
        <v>Verlierer VF 4</v>
      </c>
      <c r="K159" s="37"/>
      <c r="L159" s="37" t="s">
        <v>63</v>
      </c>
      <c r="M159" s="37"/>
      <c r="N159" s="30"/>
      <c r="O159" s="1"/>
      <c r="P159" s="1"/>
      <c r="Q159" s="1"/>
      <c r="R159" s="1"/>
      <c r="S159" s="1"/>
      <c r="T159" s="1"/>
      <c r="U159" s="1"/>
    </row>
    <row r="160" spans="1:24" ht="13.35" customHeight="1">
      <c r="A160" s="31"/>
      <c r="B160" s="30"/>
      <c r="C160" s="29">
        <v>3</v>
      </c>
      <c r="D160" s="30">
        <v>98</v>
      </c>
      <c r="E160" s="30" t="s">
        <v>257</v>
      </c>
      <c r="F160" s="30" t="str">
        <f>J102</f>
        <v>4.D/E</v>
      </c>
      <c r="G160" s="30"/>
      <c r="H160" s="30" t="str">
        <f>J100</f>
        <v>4.B/C</v>
      </c>
      <c r="I160" s="30"/>
      <c r="J160" s="30" t="str">
        <f>N103</f>
        <v>6.A</v>
      </c>
      <c r="K160" s="30"/>
      <c r="L160" s="30"/>
      <c r="M160" s="30"/>
      <c r="N160" s="29"/>
      <c r="O160" s="1"/>
      <c r="P160" s="1"/>
      <c r="Q160" s="1"/>
      <c r="R160" s="1"/>
      <c r="S160" s="1"/>
      <c r="T160" s="1"/>
      <c r="U160" s="1"/>
    </row>
    <row r="161" spans="1:21" ht="13.35" customHeight="1">
      <c r="A161" s="53"/>
      <c r="B161" s="29"/>
      <c r="C161" s="29">
        <v>4</v>
      </c>
      <c r="D161" s="30">
        <v>99</v>
      </c>
      <c r="E161" s="30" t="s">
        <v>257</v>
      </c>
      <c r="F161" s="30" t="str">
        <f>J101</f>
        <v>4.C/D</v>
      </c>
      <c r="G161" s="30"/>
      <c r="H161" s="30" t="str">
        <f>J103</f>
        <v>bester Gruppenfünfter</v>
      </c>
      <c r="I161" s="30"/>
      <c r="J161" s="30" t="str">
        <f>N99</f>
        <v>5.A/B</v>
      </c>
      <c r="K161" s="30"/>
      <c r="L161" s="30"/>
      <c r="M161" s="30"/>
      <c r="N161" s="29"/>
      <c r="O161" s="1"/>
      <c r="P161" s="1"/>
      <c r="Q161" s="1"/>
      <c r="R161" s="1"/>
      <c r="S161" s="1"/>
      <c r="T161" s="1"/>
      <c r="U161" s="1"/>
    </row>
    <row r="162" spans="1:21" ht="13.35" customHeight="1">
      <c r="A162" s="53"/>
      <c r="B162" s="29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29"/>
      <c r="O162" s="1"/>
      <c r="P162" s="1"/>
      <c r="Q162" s="1"/>
      <c r="R162" s="1"/>
      <c r="S162" s="1"/>
      <c r="T162" s="1"/>
      <c r="U162" s="1"/>
    </row>
    <row r="163" spans="1:21" ht="13.35" customHeight="1">
      <c r="A163" s="53" t="s">
        <v>78</v>
      </c>
      <c r="B163" s="29">
        <v>15</v>
      </c>
      <c r="C163" s="30">
        <v>3</v>
      </c>
      <c r="D163" s="30">
        <v>100</v>
      </c>
      <c r="E163" s="29" t="s">
        <v>217</v>
      </c>
      <c r="F163" s="29" t="str">
        <f>IF(K148&gt;M148,F148,IF(K148=M148,"Sieger HF 5",H148))</f>
        <v>Sieger HF 5</v>
      </c>
      <c r="G163" s="29" t="s">
        <v>62</v>
      </c>
      <c r="H163" s="29" t="str">
        <f>IF(K149&gt;M149,F149,IF(K149=M149,"Sieger HF 6",H149))</f>
        <v>Sieger HF 6</v>
      </c>
      <c r="I163" s="29"/>
      <c r="J163" s="29" t="str">
        <f>F158</f>
        <v>Sieger VF 1</v>
      </c>
      <c r="K163" s="37"/>
      <c r="L163" s="37" t="s">
        <v>63</v>
      </c>
      <c r="M163" s="37"/>
      <c r="N163" s="29"/>
      <c r="O163" s="1"/>
      <c r="P163" s="1"/>
      <c r="Q163" s="1"/>
      <c r="R163" s="1"/>
      <c r="S163" s="1"/>
      <c r="T163" s="1"/>
      <c r="U163" s="1"/>
    </row>
    <row r="164" spans="1:21" ht="13.35" customHeight="1">
      <c r="A164" s="53"/>
      <c r="B164" s="29"/>
      <c r="C164" s="30">
        <v>4</v>
      </c>
      <c r="D164" s="30">
        <v>101</v>
      </c>
      <c r="E164" s="29" t="s">
        <v>218</v>
      </c>
      <c r="F164" s="29" t="str">
        <f>IF(K148&lt;M148,F148,IF(K148=M148,"Verlierer HF 5",H148))</f>
        <v>Verlierer HF 5</v>
      </c>
      <c r="G164" s="29" t="s">
        <v>62</v>
      </c>
      <c r="H164" s="29" t="str">
        <f>IF(K149&lt;M149,F149,IF(K149=M149,"Verlierer HF 6",H149))</f>
        <v>Verlierer HF 6</v>
      </c>
      <c r="I164" s="29"/>
      <c r="J164" s="29" t="str">
        <f>F159</f>
        <v>Sieger VF 2</v>
      </c>
      <c r="K164" s="37"/>
      <c r="L164" s="37" t="s">
        <v>63</v>
      </c>
      <c r="M164" s="37"/>
      <c r="N164" s="29"/>
      <c r="O164" s="1"/>
      <c r="P164" s="1"/>
      <c r="Q164" s="1"/>
      <c r="R164" s="1"/>
      <c r="S164" s="1"/>
      <c r="T164" s="1"/>
      <c r="U164" s="1"/>
    </row>
    <row r="165" spans="1:21" ht="13.35" customHeight="1">
      <c r="A165" s="31"/>
      <c r="B165" s="30"/>
      <c r="C165" s="30">
        <v>5</v>
      </c>
      <c r="D165" s="30">
        <v>102</v>
      </c>
      <c r="E165" s="29" t="s">
        <v>219</v>
      </c>
      <c r="F165" s="29" t="str">
        <f>IF(K150&gt;M150,F150,IF(K150=M150,"Sieger HF 7",H150))</f>
        <v>Sieger HF 7</v>
      </c>
      <c r="G165" s="29" t="s">
        <v>62</v>
      </c>
      <c r="H165" s="29" t="str">
        <f>IF(K151&gt;M151,F151,IF(K151=M151,"Sieger HF 8",H151))</f>
        <v>Sieger HF 8</v>
      </c>
      <c r="I165" s="29"/>
      <c r="J165" s="29" t="str">
        <f>F153</f>
        <v>Verlierer VF 1</v>
      </c>
      <c r="K165" s="37"/>
      <c r="L165" s="37" t="s">
        <v>63</v>
      </c>
      <c r="M165" s="37"/>
      <c r="N165" s="29"/>
      <c r="O165" s="1"/>
      <c r="P165" s="1"/>
      <c r="Q165" s="1"/>
      <c r="R165" s="1"/>
      <c r="S165" s="1"/>
      <c r="T165" s="1"/>
      <c r="U165" s="1"/>
    </row>
    <row r="166" spans="1:21" ht="13.35" customHeight="1">
      <c r="A166" s="53"/>
      <c r="B166" s="29"/>
      <c r="C166" s="30">
        <v>6</v>
      </c>
      <c r="D166" s="30">
        <v>103</v>
      </c>
      <c r="E166" s="29" t="s">
        <v>220</v>
      </c>
      <c r="F166" s="29" t="str">
        <f>IF(K150&lt;M150,F150,IF(K150=M150,"Verlierer HF 7",H150))</f>
        <v>Verlierer HF 7</v>
      </c>
      <c r="G166" s="29" t="s">
        <v>62</v>
      </c>
      <c r="H166" s="29" t="str">
        <f>IF(K151&lt;M151,F151,IF(K151=M151,"Verlierer HF 8",H151))</f>
        <v>Verlierer HF 8</v>
      </c>
      <c r="I166" s="29"/>
      <c r="J166" s="29" t="str">
        <f>F154</f>
        <v>Verlierer VF 2</v>
      </c>
      <c r="K166" s="37"/>
      <c r="L166" s="37" t="s">
        <v>63</v>
      </c>
      <c r="M166" s="37"/>
      <c r="N166" s="29"/>
      <c r="O166" s="1"/>
      <c r="P166" s="1"/>
      <c r="Q166" s="1"/>
      <c r="R166" s="1"/>
      <c r="S166" s="1"/>
      <c r="T166" s="1"/>
      <c r="U166" s="1"/>
    </row>
    <row r="167" spans="1:21" ht="13.35" customHeight="1">
      <c r="A167" s="53"/>
      <c r="B167" s="29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29"/>
      <c r="O167" s="1"/>
      <c r="P167" s="1"/>
      <c r="Q167" s="1"/>
      <c r="R167" s="1"/>
      <c r="S167" s="1"/>
      <c r="T167" s="1"/>
      <c r="U167" s="1"/>
    </row>
    <row r="168" spans="1:21" ht="13.35" customHeight="1">
      <c r="A168" s="53" t="s">
        <v>79</v>
      </c>
      <c r="B168" s="29">
        <v>16</v>
      </c>
      <c r="C168" s="30">
        <v>3</v>
      </c>
      <c r="D168" s="30">
        <v>104</v>
      </c>
      <c r="E168" s="29" t="s">
        <v>215</v>
      </c>
      <c r="F168" s="29" t="str">
        <f>IF(K153&gt;M153,F153,IF(K153=M153,"Sieger HF 3",H153))</f>
        <v>Sieger HF 3</v>
      </c>
      <c r="G168" s="29" t="s">
        <v>62</v>
      </c>
      <c r="H168" s="29" t="str">
        <f>IF(K154&gt;M154,F154,IF(K154=M154,"Sieger HF 4",H154))</f>
        <v>Sieger HF 4</v>
      </c>
      <c r="I168" s="29"/>
      <c r="J168" s="29" t="str">
        <f>IF(K158&gt;M158,H158,IF(K158=M158,"Verlierer HF 1",F158))</f>
        <v>Verlierer HF 1</v>
      </c>
      <c r="K168" s="37"/>
      <c r="L168" s="37" t="s">
        <v>63</v>
      </c>
      <c r="M168" s="37"/>
      <c r="N168" s="29"/>
      <c r="O168" s="1"/>
      <c r="P168" s="1"/>
      <c r="Q168" s="1"/>
      <c r="R168" s="1"/>
      <c r="S168" s="1"/>
      <c r="T168" s="1"/>
      <c r="U168" s="1"/>
    </row>
    <row r="169" spans="1:21" ht="13.35" customHeight="1">
      <c r="A169" s="53"/>
      <c r="B169" s="29"/>
      <c r="C169" s="30">
        <v>4</v>
      </c>
      <c r="D169" s="30">
        <v>105</v>
      </c>
      <c r="E169" s="29" t="s">
        <v>216</v>
      </c>
      <c r="F169" s="29" t="str">
        <f>IF(K153&lt;M153,F153,IF(K153=M153,"Verlierer HF 3",H153))</f>
        <v>Verlierer HF 3</v>
      </c>
      <c r="G169" s="29" t="s">
        <v>62</v>
      </c>
      <c r="H169" s="29" t="str">
        <f>IF(K154&lt;M154,F154,IF(K154=M154,"Verlierer HF 4",H154))</f>
        <v>Verlierer HF 4</v>
      </c>
      <c r="I169" s="29"/>
      <c r="J169" s="29" t="str">
        <f>IF(K159&gt;M159,H159,IF(K159=M159,"Verlierer HF 2",F159))</f>
        <v>Verlierer HF 2</v>
      </c>
      <c r="K169" s="37"/>
      <c r="L169" s="37" t="s">
        <v>63</v>
      </c>
      <c r="M169" s="37"/>
      <c r="N169" s="29"/>
      <c r="O169" s="1"/>
      <c r="P169" s="1"/>
      <c r="Q169" s="1"/>
      <c r="R169" s="1"/>
      <c r="S169" s="1"/>
      <c r="T169" s="1"/>
      <c r="U169" s="1"/>
    </row>
    <row r="170" spans="1:21" ht="13.35" customHeight="1">
      <c r="A170" s="31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29"/>
      <c r="O170" s="1"/>
      <c r="P170" s="1"/>
      <c r="Q170" s="1"/>
      <c r="R170" s="1"/>
      <c r="S170" s="1"/>
      <c r="T170" s="1"/>
      <c r="U170" s="1"/>
    </row>
    <row r="171" spans="1:21" ht="13.35" customHeight="1">
      <c r="A171" s="53" t="s">
        <v>80</v>
      </c>
      <c r="B171" s="29">
        <v>17</v>
      </c>
      <c r="C171" s="30">
        <v>1</v>
      </c>
      <c r="D171" s="30">
        <v>106</v>
      </c>
      <c r="E171" s="29" t="s">
        <v>221</v>
      </c>
      <c r="F171" s="29" t="str">
        <f>IF(K158&gt;M158,F158,IF(K158=M158,"Sieger HF 1",H158))</f>
        <v>Sieger HF 1</v>
      </c>
      <c r="G171" s="29" t="s">
        <v>62</v>
      </c>
      <c r="H171" s="29" t="str">
        <f>IF(K159&gt;M159,F159,IF(K159=M159,"Sieger HF 2",H159))</f>
        <v>Sieger HF 2</v>
      </c>
      <c r="I171" s="29"/>
      <c r="J171" s="29" t="s">
        <v>43</v>
      </c>
      <c r="K171" s="37"/>
      <c r="L171" s="37" t="s">
        <v>63</v>
      </c>
      <c r="M171" s="37"/>
      <c r="N171" s="29"/>
      <c r="O171" s="1"/>
      <c r="P171" s="1"/>
      <c r="Q171" s="1"/>
      <c r="R171" s="1"/>
      <c r="S171" s="1"/>
      <c r="T171" s="1"/>
      <c r="U171" s="1"/>
    </row>
    <row r="172" spans="1:21" ht="13.35" customHeight="1">
      <c r="A172" s="53"/>
      <c r="B172" s="29"/>
      <c r="C172" s="30">
        <v>3</v>
      </c>
      <c r="D172" s="30">
        <v>107</v>
      </c>
      <c r="E172" s="29" t="s">
        <v>222</v>
      </c>
      <c r="F172" s="29" t="str">
        <f>IF(K158&lt;M158,F158,IF(K158=M158,"Verlierer HF 1",H158))</f>
        <v>Verlierer HF 1</v>
      </c>
      <c r="G172" s="29" t="s">
        <v>62</v>
      </c>
      <c r="H172" s="29" t="str">
        <f>IF(K159&lt;M159,F159,IF(K159=M159,"Verlierer HF 2",H159))</f>
        <v>Verlierer HF 2</v>
      </c>
      <c r="I172" s="29"/>
      <c r="J172" s="29" t="str">
        <f>IF(K168&gt;M168,H168,IF(K168=M168,"Verlierer Platz 5",F168))</f>
        <v>Verlierer Platz 5</v>
      </c>
      <c r="K172" s="37"/>
      <c r="L172" s="37" t="s">
        <v>63</v>
      </c>
      <c r="M172" s="37"/>
      <c r="N172" s="29"/>
      <c r="O172" s="1"/>
      <c r="P172" s="1"/>
      <c r="Q172" s="1"/>
      <c r="R172" s="1"/>
      <c r="S172" s="1"/>
      <c r="T172" s="1"/>
      <c r="U172" s="1"/>
    </row>
    <row r="173" spans="1:21" ht="13.35" customHeight="1">
      <c r="A173" s="53"/>
      <c r="B173" s="29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29"/>
      <c r="O173" s="1"/>
      <c r="P173" s="1"/>
      <c r="Q173" s="1"/>
      <c r="R173" s="1"/>
      <c r="S173" s="1"/>
      <c r="T173" s="1"/>
      <c r="U173" s="1"/>
    </row>
    <row r="174" spans="1:21" ht="13.35" customHeight="1">
      <c r="A174" s="53"/>
      <c r="B174" s="29"/>
      <c r="C174" s="29"/>
      <c r="D174" s="29"/>
      <c r="E174" s="31"/>
      <c r="F174" s="31"/>
      <c r="G174" s="31"/>
      <c r="H174" s="31"/>
      <c r="I174" s="31"/>
      <c r="J174" s="31"/>
      <c r="K174" s="31"/>
      <c r="L174" s="31"/>
      <c r="M174" s="31"/>
      <c r="N174" s="29"/>
      <c r="O174" s="1"/>
      <c r="P174" s="1"/>
      <c r="Q174" s="1"/>
      <c r="R174" s="1"/>
      <c r="S174" s="1"/>
      <c r="T174" s="1"/>
      <c r="U174" s="1"/>
    </row>
    <row r="175" spans="1:21" ht="13.35" customHeight="1">
      <c r="A175" s="53"/>
      <c r="B175" s="29"/>
      <c r="C175" s="29"/>
      <c r="D175" s="29"/>
      <c r="E175" s="57"/>
      <c r="F175" s="43" t="s">
        <v>258</v>
      </c>
      <c r="G175" s="44"/>
      <c r="H175" s="44"/>
      <c r="I175" s="44"/>
      <c r="J175" s="44"/>
      <c r="K175" s="44"/>
      <c r="L175" s="44"/>
      <c r="M175" s="45"/>
      <c r="N175" s="29"/>
      <c r="O175" s="1"/>
      <c r="P175" s="1"/>
      <c r="Q175" s="1"/>
      <c r="R175" s="1"/>
      <c r="S175" s="1"/>
      <c r="T175" s="1"/>
      <c r="U175" s="1"/>
    </row>
    <row r="176" spans="1:21" ht="13.35" customHeight="1">
      <c r="A176" s="53"/>
      <c r="B176" s="29"/>
      <c r="C176" s="29"/>
      <c r="D176" s="29"/>
      <c r="E176" s="58"/>
      <c r="F176" s="46"/>
      <c r="G176" s="46"/>
      <c r="H176" s="46"/>
      <c r="I176" s="30"/>
      <c r="J176" s="30"/>
      <c r="K176" s="46"/>
      <c r="L176" s="46"/>
      <c r="M176" s="47"/>
      <c r="N176" s="29"/>
      <c r="O176" s="1"/>
      <c r="P176" s="1"/>
      <c r="Q176" s="1"/>
      <c r="R176" s="1"/>
      <c r="S176" s="1"/>
      <c r="T176" s="1"/>
      <c r="U176" s="1"/>
    </row>
    <row r="177" spans="1:21" ht="13.35" customHeight="1">
      <c r="A177" s="53"/>
      <c r="B177" s="29"/>
      <c r="C177" s="29"/>
      <c r="D177" s="29"/>
      <c r="E177" s="58">
        <v>1</v>
      </c>
      <c r="F177" s="46" t="str">
        <f>IF(K171&gt;M171,F171,IF(K171=M171," ",H171))</f>
        <v xml:space="preserve"> </v>
      </c>
      <c r="G177" s="46"/>
      <c r="H177" s="46"/>
      <c r="I177" s="46">
        <v>14</v>
      </c>
      <c r="J177" s="46" t="str">
        <f>IF(K165&lt;M165,F165,IF(K165=M165," ",H165))</f>
        <v xml:space="preserve"> </v>
      </c>
      <c r="K177" s="46"/>
      <c r="L177" s="46"/>
      <c r="M177" s="47"/>
      <c r="N177" s="29"/>
      <c r="O177" s="1"/>
      <c r="P177" s="1"/>
      <c r="Q177" s="1"/>
      <c r="R177" s="1"/>
      <c r="S177" s="1"/>
      <c r="T177" s="1"/>
      <c r="U177" s="1"/>
    </row>
    <row r="178" spans="1:21" ht="13.35" customHeight="1">
      <c r="A178" s="53"/>
      <c r="B178" s="29"/>
      <c r="C178" s="29"/>
      <c r="D178" s="29"/>
      <c r="E178" s="58">
        <v>2</v>
      </c>
      <c r="F178" s="46" t="str">
        <f>IF(K171&lt;M171,F171,IF(K171=M171," ",H171))</f>
        <v xml:space="preserve"> </v>
      </c>
      <c r="G178" s="46"/>
      <c r="H178" s="46"/>
      <c r="I178" s="46">
        <v>15</v>
      </c>
      <c r="J178" s="46" t="str">
        <f>IF(K166&gt;M166,F166,IF(K166=M166," ",H166))</f>
        <v xml:space="preserve"> </v>
      </c>
      <c r="K178" s="46"/>
      <c r="L178" s="46"/>
      <c r="M178" s="47"/>
      <c r="N178" s="29"/>
      <c r="O178" s="1"/>
      <c r="P178" s="1"/>
      <c r="Q178" s="1"/>
      <c r="R178" s="1"/>
      <c r="S178" s="1"/>
      <c r="T178" s="1"/>
      <c r="U178" s="1"/>
    </row>
    <row r="179" spans="1:21" ht="13.35" customHeight="1">
      <c r="A179" s="53"/>
      <c r="B179" s="29"/>
      <c r="C179" s="29"/>
      <c r="D179" s="29"/>
      <c r="E179" s="58">
        <v>3</v>
      </c>
      <c r="F179" s="46" t="str">
        <f>IF(K172&gt;M172,F172,IF(K172=M172," ",H172))</f>
        <v xml:space="preserve"> </v>
      </c>
      <c r="G179" s="46"/>
      <c r="H179" s="46"/>
      <c r="I179" s="46">
        <v>16</v>
      </c>
      <c r="J179" s="46" t="str">
        <f>IF(K166&lt;M166,F166,IF(K166=M166," ",H166))</f>
        <v xml:space="preserve"> </v>
      </c>
      <c r="K179" s="46"/>
      <c r="L179" s="46"/>
      <c r="M179" s="47"/>
      <c r="N179" s="29"/>
      <c r="O179" s="1"/>
      <c r="P179" s="1"/>
      <c r="Q179" s="1"/>
      <c r="R179" s="1"/>
      <c r="S179" s="1"/>
      <c r="T179" s="1"/>
      <c r="U179" s="1"/>
    </row>
    <row r="180" spans="1:21" ht="13.35" customHeight="1">
      <c r="A180" s="53"/>
      <c r="B180" s="29"/>
      <c r="C180" s="29"/>
      <c r="D180" s="29"/>
      <c r="E180" s="58">
        <v>4</v>
      </c>
      <c r="F180" s="46" t="str">
        <f>IF(K172&lt;M172,F172,IF(K172=M172," ",H172))</f>
        <v xml:space="preserve"> </v>
      </c>
      <c r="G180" s="46"/>
      <c r="H180" s="46"/>
      <c r="I180" s="46">
        <v>17</v>
      </c>
      <c r="J180" s="30"/>
      <c r="K180" s="46"/>
      <c r="L180" s="46"/>
      <c r="M180" s="47"/>
      <c r="N180" s="29"/>
      <c r="O180" s="1"/>
      <c r="P180" s="1"/>
      <c r="Q180" s="1"/>
      <c r="R180" s="1"/>
      <c r="S180" s="1"/>
      <c r="T180" s="1"/>
      <c r="U180" s="1"/>
    </row>
    <row r="181" spans="1:21" ht="13.35" customHeight="1">
      <c r="A181" s="53"/>
      <c r="B181" s="29"/>
      <c r="C181" s="29"/>
      <c r="D181" s="29"/>
      <c r="E181" s="58">
        <v>5</v>
      </c>
      <c r="F181" s="46" t="str">
        <f>IF(K168&gt;M168,F168,IF(K168=M168," ",H168))</f>
        <v xml:space="preserve"> </v>
      </c>
      <c r="G181" s="46"/>
      <c r="H181" s="46"/>
      <c r="I181" s="46">
        <v>18</v>
      </c>
      <c r="J181" s="30"/>
      <c r="K181" s="30"/>
      <c r="L181" s="48"/>
      <c r="M181" s="47"/>
      <c r="N181" s="29"/>
      <c r="O181" s="1"/>
      <c r="P181" s="1"/>
      <c r="Q181" s="1"/>
      <c r="R181" s="1"/>
      <c r="S181" s="1"/>
      <c r="T181" s="1"/>
      <c r="U181" s="1"/>
    </row>
    <row r="182" spans="1:21" ht="13.35" customHeight="1">
      <c r="A182" s="53"/>
      <c r="B182" s="29"/>
      <c r="C182" s="29"/>
      <c r="D182" s="29"/>
      <c r="E182" s="58">
        <v>6</v>
      </c>
      <c r="F182" s="46" t="str">
        <f>IF(K168&lt;M168,F168,IF(K168=M168," ",H168))</f>
        <v xml:space="preserve"> </v>
      </c>
      <c r="G182" s="46"/>
      <c r="H182" s="46"/>
      <c r="I182" s="46">
        <v>19</v>
      </c>
      <c r="J182" s="30"/>
      <c r="K182" s="30"/>
      <c r="L182" s="48"/>
      <c r="M182" s="47"/>
      <c r="N182" s="29"/>
      <c r="O182" s="1"/>
      <c r="P182" s="1"/>
      <c r="Q182" s="1"/>
      <c r="R182" s="1"/>
      <c r="S182" s="1"/>
    </row>
    <row r="183" spans="1:21" ht="13.35" customHeight="1">
      <c r="A183" s="53"/>
      <c r="B183" s="29"/>
      <c r="C183" s="29"/>
      <c r="D183" s="29"/>
      <c r="E183" s="58">
        <v>7</v>
      </c>
      <c r="F183" s="46" t="str">
        <f>IF(K169&gt;M169,F169,IF(K169=M169," ",H169))</f>
        <v xml:space="preserve"> </v>
      </c>
      <c r="G183" s="46"/>
      <c r="H183" s="46"/>
      <c r="I183" s="46">
        <v>20</v>
      </c>
      <c r="J183" s="30"/>
      <c r="K183" s="30"/>
      <c r="L183" s="48"/>
      <c r="M183" s="47"/>
      <c r="N183" s="29"/>
      <c r="O183" s="1"/>
      <c r="P183" s="1"/>
      <c r="Q183" s="1"/>
      <c r="R183" s="1"/>
      <c r="S183" s="1"/>
    </row>
    <row r="184" spans="1:21" ht="13.35" customHeight="1">
      <c r="A184" s="53"/>
      <c r="B184" s="29"/>
      <c r="C184" s="29"/>
      <c r="D184" s="29"/>
      <c r="E184" s="58">
        <v>8</v>
      </c>
      <c r="F184" s="46" t="str">
        <f>IF(K169&lt;M169,F169,IF(K169=M169," ",H169))</f>
        <v xml:space="preserve"> </v>
      </c>
      <c r="G184" s="46"/>
      <c r="H184" s="46"/>
      <c r="I184" s="46">
        <v>21</v>
      </c>
      <c r="J184" s="30"/>
      <c r="K184" s="30"/>
      <c r="L184" s="48"/>
      <c r="M184" s="47"/>
      <c r="N184" s="29"/>
      <c r="O184" s="1"/>
      <c r="P184" s="1"/>
      <c r="Q184" s="1"/>
      <c r="R184" s="1"/>
      <c r="S184" s="1"/>
    </row>
    <row r="185" spans="1:21" ht="13.35" customHeight="1">
      <c r="A185" s="53"/>
      <c r="B185" s="29"/>
      <c r="C185" s="29"/>
      <c r="D185" s="29"/>
      <c r="E185" s="58">
        <v>9</v>
      </c>
      <c r="F185" s="46" t="str">
        <f>IF(K163&gt;M163,F163,IF(K163=M163," ",H163))</f>
        <v xml:space="preserve"> </v>
      </c>
      <c r="G185" s="46"/>
      <c r="H185" s="46"/>
      <c r="I185" s="46">
        <v>22</v>
      </c>
      <c r="J185" s="30"/>
      <c r="K185" s="30"/>
      <c r="L185" s="48"/>
      <c r="M185" s="47"/>
      <c r="N185" s="29"/>
      <c r="O185" s="1"/>
      <c r="P185" s="1"/>
      <c r="Q185" s="1"/>
      <c r="R185" s="1"/>
      <c r="S185" s="1"/>
    </row>
    <row r="186" spans="1:21" ht="13.35" customHeight="1">
      <c r="A186" s="53"/>
      <c r="B186" s="29"/>
      <c r="C186" s="29"/>
      <c r="D186" s="29"/>
      <c r="E186" s="58">
        <v>10</v>
      </c>
      <c r="F186" s="46" t="str">
        <f>IF(K163&lt;M163,F163,IF(K163=M163," ",H163))</f>
        <v xml:space="preserve"> </v>
      </c>
      <c r="G186" s="46"/>
      <c r="H186" s="46"/>
      <c r="I186" s="46">
        <v>23</v>
      </c>
      <c r="J186" s="30"/>
      <c r="K186" s="30"/>
      <c r="L186" s="48"/>
      <c r="M186" s="47"/>
      <c r="N186" s="29"/>
      <c r="O186" s="1"/>
      <c r="P186" s="1"/>
      <c r="Q186" s="1"/>
      <c r="R186" s="1"/>
      <c r="S186" s="1"/>
    </row>
    <row r="187" spans="1:21" ht="13.35" customHeight="1">
      <c r="A187" s="53"/>
      <c r="B187" s="29"/>
      <c r="C187" s="29"/>
      <c r="D187" s="29"/>
      <c r="E187" s="58">
        <v>11</v>
      </c>
      <c r="F187" s="46" t="str">
        <f>IF(K164&gt;M164,F164,IF(K164=M164," ",H164))</f>
        <v xml:space="preserve"> </v>
      </c>
      <c r="G187" s="46"/>
      <c r="H187" s="46"/>
      <c r="I187" s="46">
        <v>24</v>
      </c>
      <c r="J187" s="30"/>
      <c r="K187" s="30"/>
      <c r="L187" s="48"/>
      <c r="M187" s="47"/>
      <c r="N187" s="29"/>
      <c r="O187" s="1"/>
      <c r="P187" s="1"/>
      <c r="Q187" s="1"/>
      <c r="R187" s="1"/>
      <c r="S187" s="1"/>
    </row>
    <row r="188" spans="1:21" ht="13.35" customHeight="1">
      <c r="A188" s="53"/>
      <c r="B188" s="29"/>
      <c r="C188" s="29"/>
      <c r="D188" s="29"/>
      <c r="E188" s="58">
        <v>12</v>
      </c>
      <c r="F188" s="46" t="str">
        <f>IF(K164&lt;M164,F164,IF(K164=M164," ",H164))</f>
        <v xml:space="preserve"> </v>
      </c>
      <c r="G188" s="46"/>
      <c r="H188" s="46"/>
      <c r="I188" s="46">
        <v>25</v>
      </c>
      <c r="J188" s="30"/>
      <c r="K188" s="30"/>
      <c r="L188" s="48"/>
      <c r="M188" s="47"/>
      <c r="N188" s="29"/>
      <c r="O188" s="1"/>
      <c r="P188" s="1"/>
      <c r="Q188" s="1"/>
      <c r="R188" s="1"/>
      <c r="S188" s="1"/>
    </row>
    <row r="189" spans="1:21" ht="13.35" customHeight="1">
      <c r="A189" s="53"/>
      <c r="B189" s="29"/>
      <c r="C189" s="29"/>
      <c r="D189" s="29"/>
      <c r="E189" s="59">
        <v>13</v>
      </c>
      <c r="F189" s="49" t="str">
        <f>IF(K165&gt;M165,F165,IF(K165=M165," ",H165))</f>
        <v xml:space="preserve"> </v>
      </c>
      <c r="G189" s="49"/>
      <c r="H189" s="49"/>
      <c r="I189" s="49">
        <v>26</v>
      </c>
      <c r="J189" s="62"/>
      <c r="K189" s="62"/>
      <c r="L189" s="62"/>
      <c r="M189" s="50"/>
      <c r="N189" s="29"/>
    </row>
    <row r="190" spans="1:21" ht="13.35" customHeight="1">
      <c r="A190" s="53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</row>
    <row r="191" spans="1:21" ht="13.35" customHeight="1">
      <c r="A191" s="56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</row>
    <row r="192" spans="1:21" ht="13.35" customHeight="1">
      <c r="A192" s="56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</row>
    <row r="193" spans="1:14" ht="13.35" customHeight="1">
      <c r="A193" s="56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</row>
    <row r="194" spans="1:14" ht="13.35" customHeight="1">
      <c r="A194" s="56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</row>
    <row r="195" spans="1:14" ht="13.35" customHeight="1">
      <c r="A195" s="56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</row>
    <row r="196" spans="1:14" ht="13.35" customHeight="1">
      <c r="A196" s="56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</row>
    <row r="197" spans="1:14" ht="13.35" customHeight="1">
      <c r="A197" s="56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</row>
    <row r="198" spans="1:14" ht="13.35" customHeight="1">
      <c r="A198" s="56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</row>
    <row r="199" spans="1:14" ht="13.35" customHeight="1">
      <c r="A199" s="56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</row>
    <row r="200" spans="1:14" ht="13.35" customHeight="1">
      <c r="A200" s="56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</row>
    <row r="201" spans="1:14" ht="13.35" customHeight="1">
      <c r="A201" s="56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</row>
    <row r="202" spans="1:14" ht="13.35" customHeight="1">
      <c r="A202" s="56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</row>
    <row r="203" spans="1:14" ht="13.35" customHeight="1">
      <c r="A203" s="56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</row>
    <row r="204" spans="1:14" ht="13.35" customHeight="1">
      <c r="A204" s="56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</row>
    <row r="205" spans="1:14" ht="13.35" customHeight="1">
      <c r="A205" s="56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</row>
    <row r="206" spans="1:14" ht="13.35" customHeight="1">
      <c r="A206" s="56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</row>
    <row r="207" spans="1:14" ht="13.35" customHeight="1">
      <c r="A207" s="56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</row>
    <row r="208" spans="1:14" ht="13.35" customHeight="1">
      <c r="A208" s="56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</row>
    <row r="209" spans="1:14" ht="13.35" customHeight="1">
      <c r="A209" s="56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</row>
    <row r="210" spans="1:14" ht="13.35" customHeight="1">
      <c r="A210" s="56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</row>
    <row r="211" spans="1:14" ht="13.35" customHeight="1">
      <c r="A211" s="56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</row>
    <row r="212" spans="1:14" ht="13.35" customHeight="1">
      <c r="A212" s="56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</row>
    <row r="213" spans="1:14" ht="13.35" customHeight="1">
      <c r="A213" s="56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</row>
    <row r="214" spans="1:14" ht="13.35" customHeight="1">
      <c r="A214" s="56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</row>
    <row r="215" spans="1:14" ht="13.35" customHeight="1">
      <c r="A215" s="56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</row>
    <row r="216" spans="1:14" ht="13.35" customHeight="1">
      <c r="A216" s="56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</row>
    <row r="217" spans="1:14" ht="13.35" customHeight="1">
      <c r="A217" s="56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</row>
    <row r="218" spans="1:14" ht="13.35" customHeight="1">
      <c r="A218" s="56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</row>
    <row r="219" spans="1:14" ht="13.35" customHeight="1">
      <c r="A219" s="56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</row>
    <row r="220" spans="1:14" ht="13.35" customHeight="1">
      <c r="A220" s="56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</row>
    <row r="221" spans="1:14" ht="13.35" customHeight="1">
      <c r="A221" s="56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</row>
    <row r="222" spans="1:14" ht="13.35" customHeight="1">
      <c r="A222" s="56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</row>
    <row r="223" spans="1:14" ht="13.35" customHeight="1">
      <c r="A223" s="56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</row>
    <row r="224" spans="1:14" ht="13.35" customHeight="1">
      <c r="A224" s="56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</row>
    <row r="225" spans="1:14" ht="13.35" customHeight="1">
      <c r="A225" s="56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</row>
    <row r="226" spans="1:14" ht="13.35" customHeight="1">
      <c r="A226" s="56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</row>
    <row r="227" spans="1:14" ht="13.35" customHeight="1">
      <c r="A227" s="56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</row>
    <row r="228" spans="1:14" ht="13.35" customHeight="1">
      <c r="A228" s="56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</row>
    <row r="229" spans="1:14" ht="13.35" customHeight="1">
      <c r="A229" s="56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</row>
    <row r="230" spans="1:14" ht="13.35" customHeight="1">
      <c r="A230" s="56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</row>
    <row r="231" spans="1:14" ht="13.35" customHeight="1">
      <c r="A231" s="56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</row>
    <row r="232" spans="1:14" ht="13.35" customHeight="1">
      <c r="A232" s="56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</row>
    <row r="233" spans="1:14" ht="13.35" customHeight="1">
      <c r="A233" s="56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</row>
    <row r="234" spans="1:14" ht="13.35" customHeight="1">
      <c r="A234" s="56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</row>
    <row r="235" spans="1:14" ht="13.35" customHeight="1">
      <c r="A235" s="56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</row>
    <row r="236" spans="1:14" ht="13.35" customHeight="1">
      <c r="A236" s="56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</row>
    <row r="237" spans="1:14" ht="13.35" customHeight="1">
      <c r="A237" s="56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</row>
    <row r="238" spans="1:14" ht="13.35" customHeight="1">
      <c r="A238" s="56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</row>
    <row r="239" spans="1:14" ht="13.35" customHeight="1">
      <c r="A239" s="56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</row>
    <row r="240" spans="1:14" ht="13.35" customHeight="1">
      <c r="A240" s="56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</row>
    <row r="241" spans="1:14" ht="13.35" customHeight="1">
      <c r="A241" s="56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</row>
    <row r="242" spans="1:14" ht="13.35" customHeight="1">
      <c r="A242" s="56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</row>
    <row r="243" spans="1:14" ht="13.35" customHeight="1">
      <c r="A243" s="56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</row>
    <row r="244" spans="1:14" ht="13.35" customHeight="1">
      <c r="A244" s="56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</row>
    <row r="245" spans="1:14" ht="13.35" customHeight="1">
      <c r="A245" s="56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</row>
    <row r="246" spans="1:14" ht="13.35" customHeight="1">
      <c r="A246" s="56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</row>
    <row r="247" spans="1:14" ht="13.35" customHeight="1">
      <c r="A247" s="56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</row>
    <row r="248" spans="1:14" ht="13.35" customHeight="1">
      <c r="A248" s="56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</row>
    <row r="249" spans="1:14" ht="13.35" customHeight="1">
      <c r="A249" s="56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</row>
    <row r="250" spans="1:14" ht="13.35" customHeight="1">
      <c r="A250" s="56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</row>
    <row r="251" spans="1:14" ht="13.35" customHeight="1">
      <c r="A251" s="56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</row>
    <row r="252" spans="1:14" ht="13.35" customHeight="1">
      <c r="A252" s="56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</row>
    <row r="253" spans="1:14" ht="13.35" customHeight="1">
      <c r="A253" s="56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</row>
    <row r="254" spans="1:14" ht="13.35" customHeight="1">
      <c r="A254" s="56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</row>
    <row r="255" spans="1:14" ht="13.35" customHeight="1">
      <c r="A255" s="56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</row>
    <row r="256" spans="1:14" ht="13.35" customHeight="1">
      <c r="A256" s="56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</row>
    <row r="257" spans="1:14" ht="13.35" customHeight="1">
      <c r="A257" s="56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</row>
    <row r="258" spans="1:14" ht="13.35" customHeight="1">
      <c r="A258" s="56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</row>
    <row r="259" spans="1:14" ht="13.35" customHeight="1">
      <c r="A259" s="56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</row>
    <row r="260" spans="1:14" ht="13.35" customHeight="1">
      <c r="A260" s="56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</row>
    <row r="261" spans="1:14" ht="13.35" customHeight="1">
      <c r="A261" s="56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</row>
    <row r="262" spans="1:14" ht="13.35" customHeight="1">
      <c r="A262" s="56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</row>
    <row r="263" spans="1:14" ht="13.35" customHeight="1">
      <c r="A263" s="56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</row>
    <row r="264" spans="1:14" ht="13.35" customHeight="1">
      <c r="A264" s="56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</row>
    <row r="265" spans="1:14" ht="13.35" customHeight="1">
      <c r="A265" s="56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</row>
    <row r="266" spans="1:14" ht="13.35" customHeight="1">
      <c r="A266" s="56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</row>
    <row r="267" spans="1:14" ht="13.35" customHeight="1">
      <c r="A267" s="56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</row>
    <row r="268" spans="1:14" ht="13.35" customHeight="1">
      <c r="A268" s="56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</row>
    <row r="269" spans="1:14" ht="13.35" customHeight="1">
      <c r="A269" s="56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</row>
    <row r="270" spans="1:14" ht="13.35" customHeight="1">
      <c r="A270" s="56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</row>
    <row r="271" spans="1:14" ht="13.35" customHeight="1">
      <c r="A271" s="56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</row>
    <row r="272" spans="1:14" ht="13.35" customHeight="1">
      <c r="A272" s="56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</row>
    <row r="273" spans="1:14" ht="13.35" customHeight="1">
      <c r="A273" s="56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</row>
    <row r="274" spans="1:14" ht="13.35" customHeight="1">
      <c r="A274" s="56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</row>
    <row r="275" spans="1:14" ht="13.35" customHeight="1">
      <c r="A275" s="56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t="13.35" customHeight="1">
      <c r="A276" s="56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</row>
    <row r="277" spans="1:14" ht="13.35" customHeight="1">
      <c r="A277" s="56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</row>
    <row r="278" spans="1:14" ht="13.35" customHeight="1">
      <c r="A278" s="56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</row>
    <row r="279" spans="1:14" ht="13.35" customHeight="1">
      <c r="A279" s="56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</row>
    <row r="280" spans="1:14" ht="13.35" customHeight="1">
      <c r="A280" s="56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</row>
    <row r="281" spans="1:14" ht="13.35" customHeight="1">
      <c r="A281" s="56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</row>
    <row r="282" spans="1:14" ht="13.35" customHeight="1">
      <c r="A282" s="56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</row>
    <row r="283" spans="1:14" ht="13.35" customHeight="1">
      <c r="A283" s="56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</row>
    <row r="284" spans="1:14" ht="13.35" customHeight="1">
      <c r="A284" s="56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</row>
    <row r="285" spans="1:14" ht="13.35" customHeight="1">
      <c r="A285" s="56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</row>
    <row r="286" spans="1:14" ht="13.35" customHeight="1">
      <c r="A286" s="56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</row>
    <row r="287" spans="1:14" ht="13.35" customHeight="1">
      <c r="A287" s="56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</row>
    <row r="288" spans="1:14" ht="13.35" customHeight="1">
      <c r="A288" s="56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</row>
    <row r="289" spans="1:14" ht="13.35" customHeight="1">
      <c r="A289" s="56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</row>
    <row r="290" spans="1:14" ht="13.35" customHeight="1">
      <c r="A290" s="56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</row>
    <row r="291" spans="1:14" ht="13.35" customHeight="1">
      <c r="A291" s="56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</row>
    <row r="292" spans="1:14" ht="13.35" customHeight="1">
      <c r="A292" s="56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</row>
    <row r="293" spans="1:14" ht="13.35" customHeight="1">
      <c r="A293" s="56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</row>
    <row r="294" spans="1:14" ht="13.35" customHeight="1">
      <c r="A294" s="56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</row>
    <row r="295" spans="1:14" ht="13.35" customHeight="1">
      <c r="A295" s="56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</row>
    <row r="296" spans="1:14" ht="13.35" customHeight="1">
      <c r="A296" s="56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</row>
    <row r="297" spans="1:14" ht="13.35" customHeight="1">
      <c r="A297" s="56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</row>
    <row r="298" spans="1:14" ht="13.35" customHeight="1">
      <c r="A298" s="56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</row>
    <row r="299" spans="1:14" ht="13.35" customHeight="1">
      <c r="A299" s="56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</row>
    <row r="300" spans="1:14" ht="13.35" customHeight="1">
      <c r="A300" s="56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</row>
    <row r="301" spans="1:14" ht="13.35" customHeight="1">
      <c r="A301" s="56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</row>
    <row r="302" spans="1:14" ht="13.35" customHeight="1">
      <c r="A302" s="56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</row>
    <row r="303" spans="1:14" ht="13.35" customHeight="1">
      <c r="A303" s="56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</row>
    <row r="304" spans="1:14" ht="13.35" customHeight="1">
      <c r="A304" s="56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</row>
    <row r="305" spans="1:14" ht="13.35" customHeight="1">
      <c r="A305" s="56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</row>
    <row r="306" spans="1:14" ht="13.35" customHeight="1">
      <c r="A306" s="56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</row>
    <row r="307" spans="1:14" ht="13.35" customHeight="1">
      <c r="A307" s="56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</row>
    <row r="308" spans="1:14" ht="13.35" customHeight="1">
      <c r="A308" s="56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</row>
    <row r="309" spans="1:14" ht="13.35" customHeight="1">
      <c r="A309" s="56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</row>
    <row r="310" spans="1:14" ht="13.35" customHeight="1">
      <c r="A310" s="56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</row>
    <row r="311" spans="1:14" ht="13.35" customHeight="1">
      <c r="A311" s="56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</row>
    <row r="312" spans="1:14" ht="13.35" customHeight="1">
      <c r="A312" s="56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</row>
    <row r="313" spans="1:14" ht="13.35" customHeight="1">
      <c r="A313" s="56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</row>
    <row r="314" spans="1:14" ht="13.35" customHeight="1">
      <c r="A314" s="56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</row>
    <row r="315" spans="1:14" ht="13.35" customHeight="1">
      <c r="A315" s="56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</row>
    <row r="316" spans="1:14" ht="13.35" customHeight="1">
      <c r="A316" s="56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</row>
    <row r="317" spans="1:14" ht="13.35" customHeight="1">
      <c r="A317" s="56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</row>
    <row r="318" spans="1:14" ht="13.35" customHeight="1">
      <c r="A318" s="56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</row>
    <row r="319" spans="1:14" ht="13.35" customHeight="1">
      <c r="A319" s="56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</row>
    <row r="320" spans="1:14" ht="13.35" customHeight="1">
      <c r="A320" s="56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</row>
    <row r="321" spans="1:14" ht="13.35" customHeight="1">
      <c r="A321" s="56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</row>
    <row r="322" spans="1:14" ht="13.35" customHeight="1">
      <c r="A322" s="56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</row>
    <row r="323" spans="1:14" ht="13.35" customHeight="1">
      <c r="A323" s="56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</row>
    <row r="324" spans="1:14" ht="13.35" customHeight="1">
      <c r="A324" s="56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</row>
    <row r="325" spans="1:14" ht="13.35" customHeight="1">
      <c r="A325" s="56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</row>
    <row r="326" spans="1:14" ht="13.35" customHeight="1">
      <c r="A326" s="56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</row>
    <row r="327" spans="1:14" ht="13.35" customHeight="1">
      <c r="A327" s="56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</row>
    <row r="328" spans="1:14" ht="13.35" customHeight="1">
      <c r="A328" s="56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</row>
    <row r="329" spans="1:14" ht="13.35" customHeight="1">
      <c r="A329" s="56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</row>
    <row r="330" spans="1:14" ht="13.35" customHeight="1">
      <c r="A330" s="56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</row>
    <row r="331" spans="1:14" ht="13.35" customHeight="1">
      <c r="A331" s="56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</row>
    <row r="332" spans="1:14" ht="13.35" customHeight="1">
      <c r="A332" s="56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</row>
    <row r="333" spans="1:14" ht="13.35" customHeight="1">
      <c r="A333" s="56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</row>
    <row r="334" spans="1:14" ht="13.35" customHeight="1">
      <c r="A334" s="56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</row>
    <row r="335" spans="1:14" ht="13.35" customHeight="1">
      <c r="A335" s="56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</row>
    <row r="336" spans="1:14" ht="13.35" customHeight="1">
      <c r="A336" s="56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</row>
    <row r="337" spans="1:14" ht="13.35" customHeight="1">
      <c r="A337" s="56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</row>
    <row r="338" spans="1:14" ht="13.35" customHeight="1">
      <c r="A338" s="56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</row>
    <row r="339" spans="1:14" ht="13.35" customHeight="1">
      <c r="A339" s="56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</row>
    <row r="340" spans="1:14" ht="13.35" customHeight="1">
      <c r="A340" s="56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</row>
    <row r="341" spans="1:14" ht="13.35" customHeight="1">
      <c r="A341" s="56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</row>
    <row r="342" spans="1:14" ht="13.35" customHeight="1">
      <c r="A342" s="56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</row>
    <row r="343" spans="1:14" ht="13.35" customHeight="1">
      <c r="A343" s="56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</row>
    <row r="344" spans="1:14" ht="13.35" customHeight="1">
      <c r="A344" s="56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</row>
    <row r="345" spans="1:14" ht="13.35" customHeight="1">
      <c r="A345" s="56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</row>
    <row r="346" spans="1:14" ht="13.35" customHeight="1">
      <c r="A346" s="56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</row>
    <row r="347" spans="1:14" ht="13.35" customHeight="1">
      <c r="A347" s="56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</row>
    <row r="348" spans="1:14" ht="13.35" customHeight="1">
      <c r="A348" s="56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</row>
    <row r="349" spans="1:14" ht="13.35" customHeight="1">
      <c r="A349" s="56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</row>
    <row r="350" spans="1:14" ht="13.35" customHeight="1">
      <c r="A350" s="56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</row>
    <row r="351" spans="1:14" ht="13.35" customHeight="1">
      <c r="A351" s="56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</row>
    <row r="352" spans="1:14" ht="13.35" customHeight="1">
      <c r="A352" s="56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</row>
    <row r="353" spans="1:14" ht="13.35" customHeight="1">
      <c r="A353" s="56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</row>
    <row r="354" spans="1:14" ht="13.35" customHeight="1">
      <c r="A354" s="56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</row>
    <row r="355" spans="1:14" ht="13.35" customHeight="1">
      <c r="A355" s="56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</row>
    <row r="356" spans="1:14" ht="13.35" customHeight="1">
      <c r="A356" s="56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</row>
    <row r="357" spans="1:14" ht="13.35" customHeight="1">
      <c r="A357" s="56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</row>
    <row r="358" spans="1:14" ht="13.35" customHeight="1">
      <c r="A358" s="56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</row>
    <row r="359" spans="1:14" ht="13.35" customHeight="1">
      <c r="A359" s="56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</row>
    <row r="360" spans="1:14" ht="13.35" customHeight="1">
      <c r="A360" s="56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</row>
    <row r="361" spans="1:14" ht="13.35" customHeight="1">
      <c r="A361" s="56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</row>
    <row r="362" spans="1:14" ht="13.35" customHeight="1">
      <c r="A362" s="56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</row>
    <row r="363" spans="1:14" ht="13.35" customHeight="1">
      <c r="A363" s="56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</row>
    <row r="364" spans="1:14" ht="13.35" customHeight="1">
      <c r="A364" s="56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</row>
    <row r="365" spans="1:14" ht="13.35" customHeight="1">
      <c r="A365" s="56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</row>
    <row r="366" spans="1:14" ht="13.35" customHeight="1">
      <c r="A366" s="56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</row>
    <row r="367" spans="1:14" ht="13.35" customHeight="1">
      <c r="A367" s="56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</row>
    <row r="368" spans="1:14" ht="13.35" customHeight="1">
      <c r="A368" s="56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</row>
    <row r="369" spans="1:14" ht="13.35" customHeight="1">
      <c r="A369" s="56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</row>
    <row r="370" spans="1:14" ht="13.35" customHeight="1">
      <c r="A370" s="56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</row>
    <row r="371" spans="1:14" ht="13.35" customHeight="1">
      <c r="A371" s="56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</row>
    <row r="372" spans="1:14" ht="13.35" customHeight="1">
      <c r="A372" s="56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</row>
    <row r="373" spans="1:14" ht="13.35" customHeight="1">
      <c r="A373" s="56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</row>
    <row r="374" spans="1:14" ht="13.35" customHeight="1">
      <c r="A374" s="56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</row>
    <row r="375" spans="1:14" ht="13.35" customHeight="1">
      <c r="A375" s="56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</row>
    <row r="376" spans="1:14" ht="13.35" customHeight="1">
      <c r="A376" s="56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</row>
    <row r="377" spans="1:14" ht="13.35" customHeight="1">
      <c r="A377" s="56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</row>
    <row r="378" spans="1:14" ht="13.35" customHeight="1">
      <c r="A378" s="56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</row>
    <row r="379" spans="1:14" ht="13.35" customHeight="1">
      <c r="A379" s="56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</row>
    <row r="380" spans="1:14" ht="13.35" customHeight="1">
      <c r="A380" s="56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</row>
    <row r="381" spans="1:14" ht="13.35" customHeight="1">
      <c r="A381" s="56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</row>
    <row r="382" spans="1:14" ht="13.35" customHeight="1">
      <c r="A382" s="56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</row>
    <row r="383" spans="1:14" ht="13.35" customHeight="1">
      <c r="A383" s="56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</row>
    <row r="384" spans="1:14" ht="13.35" customHeight="1">
      <c r="A384" s="56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</row>
    <row r="385" spans="1:14" ht="13.35" customHeight="1">
      <c r="A385" s="56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</row>
    <row r="386" spans="1:14" ht="13.35" customHeight="1">
      <c r="A386" s="56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</row>
    <row r="387" spans="1:14" ht="13.35" customHeight="1">
      <c r="A387" s="56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</row>
    <row r="388" spans="1:14" ht="13.35" customHeight="1">
      <c r="A388" s="56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</row>
    <row r="389" spans="1:14" ht="13.35" customHeight="1">
      <c r="A389" s="56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</row>
    <row r="390" spans="1:14" ht="13.35" customHeight="1">
      <c r="A390" s="56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</row>
    <row r="391" spans="1:14" ht="13.35" customHeight="1">
      <c r="A391" s="56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</row>
    <row r="392" spans="1:14" ht="13.35" customHeight="1">
      <c r="A392" s="56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</row>
    <row r="393" spans="1:14" ht="13.35" customHeight="1">
      <c r="A393" s="56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</row>
    <row r="394" spans="1:14" ht="13.35" customHeight="1">
      <c r="A394" s="56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</row>
    <row r="395" spans="1:14" ht="13.35" customHeight="1">
      <c r="A395" s="56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</row>
    <row r="396" spans="1:14" ht="13.35" customHeight="1">
      <c r="A396" s="56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</row>
    <row r="397" spans="1:14" ht="13.35" customHeight="1">
      <c r="A397" s="56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</row>
    <row r="398" spans="1:14" ht="13.35" customHeight="1">
      <c r="A398" s="56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</row>
    <row r="399" spans="1:14" ht="13.35" customHeight="1">
      <c r="A399" s="56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</row>
    <row r="400" spans="1:14" ht="13.35" customHeight="1">
      <c r="A400" s="56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</row>
    <row r="401" spans="1:14" ht="13.35" customHeight="1">
      <c r="A401" s="56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</row>
    <row r="402" spans="1:14" ht="13.35" customHeight="1">
      <c r="A402" s="56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</row>
    <row r="403" spans="1:14" ht="13.35" customHeight="1">
      <c r="A403" s="56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</row>
    <row r="404" spans="1:14" ht="13.35" customHeight="1">
      <c r="A404" s="56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</row>
    <row r="405" spans="1:14" ht="13.35" customHeight="1">
      <c r="A405" s="56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</row>
    <row r="406" spans="1:14" ht="13.35" customHeight="1">
      <c r="A406" s="56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</row>
    <row r="407" spans="1:14" ht="13.35" customHeight="1">
      <c r="A407" s="56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</row>
    <row r="408" spans="1:14" ht="13.35" customHeight="1">
      <c r="A408" s="56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</row>
    <row r="409" spans="1:14" ht="13.35" customHeight="1">
      <c r="A409" s="56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</row>
    <row r="410" spans="1:14" ht="13.35" customHeight="1">
      <c r="A410" s="56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</row>
    <row r="411" spans="1:14" ht="13.35" customHeight="1">
      <c r="A411" s="56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</row>
    <row r="412" spans="1:14" ht="13.35" customHeight="1">
      <c r="A412" s="56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</row>
    <row r="413" spans="1:14" ht="13.35" customHeight="1">
      <c r="A413" s="56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</row>
    <row r="414" spans="1:14" ht="13.35" customHeight="1">
      <c r="A414" s="56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</row>
    <row r="415" spans="1:14" ht="13.35" customHeight="1">
      <c r="A415" s="56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</row>
    <row r="416" spans="1:14" ht="13.35" customHeight="1">
      <c r="A416" s="56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</row>
    <row r="417" spans="1:14" ht="13.35" customHeight="1">
      <c r="A417" s="56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</row>
    <row r="418" spans="1:14" ht="13.35" customHeight="1">
      <c r="A418" s="56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</row>
    <row r="419" spans="1:14" ht="13.35" customHeight="1">
      <c r="A419" s="56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</row>
    <row r="420" spans="1:14" ht="13.35" customHeight="1">
      <c r="A420" s="56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</row>
    <row r="421" spans="1:14" ht="13.35" customHeight="1">
      <c r="A421" s="56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</row>
    <row r="422" spans="1:14" ht="13.35" customHeight="1">
      <c r="A422" s="56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</row>
    <row r="423" spans="1:14" ht="13.35" customHeight="1">
      <c r="A423" s="56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</row>
    <row r="424" spans="1:14" ht="13.35" customHeight="1">
      <c r="A424" s="56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</row>
    <row r="425" spans="1:14" ht="13.35" customHeight="1">
      <c r="A425" s="56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</row>
    <row r="426" spans="1:14" ht="13.35" customHeight="1">
      <c r="A426" s="56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</row>
    <row r="427" spans="1:14" ht="13.35" customHeight="1">
      <c r="A427" s="56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</row>
    <row r="428" spans="1:14" ht="13.35" customHeight="1">
      <c r="A428" s="56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</row>
    <row r="429" spans="1:14" ht="13.35" customHeight="1">
      <c r="A429" s="56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</row>
    <row r="430" spans="1:14" ht="13.35" customHeight="1">
      <c r="A430" s="56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</row>
    <row r="431" spans="1:14" ht="13.35" customHeight="1">
      <c r="A431" s="56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</row>
    <row r="432" spans="1:14" ht="13.35" customHeight="1">
      <c r="A432" s="56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</row>
    <row r="433" spans="1:14" ht="13.35" customHeight="1">
      <c r="A433" s="56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</row>
    <row r="434" spans="1:14" ht="13.35" customHeight="1">
      <c r="A434" s="56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</row>
    <row r="435" spans="1:14" ht="13.35" customHeight="1">
      <c r="A435" s="56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</row>
    <row r="436" spans="1:14" ht="13.35" customHeight="1">
      <c r="A436" s="56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</row>
    <row r="437" spans="1:14" ht="13.35" customHeight="1">
      <c r="A437" s="56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</row>
    <row r="438" spans="1:14" ht="13.35" customHeight="1">
      <c r="A438" s="56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</row>
    <row r="439" spans="1:14" ht="13.35" customHeight="1">
      <c r="A439" s="56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</row>
    <row r="440" spans="1:14" ht="13.35" customHeight="1">
      <c r="A440" s="56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</row>
    <row r="441" spans="1:14" ht="13.35" customHeight="1">
      <c r="A441" s="56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</row>
    <row r="442" spans="1:14" ht="13.35" customHeight="1">
      <c r="A442" s="56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</row>
    <row r="443" spans="1:14" ht="13.35" customHeight="1">
      <c r="A443" s="56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</row>
    <row r="444" spans="1:14" ht="13.35" customHeight="1">
      <c r="A444" s="56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</row>
    <row r="445" spans="1:14" ht="13.35" customHeight="1">
      <c r="A445" s="56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</row>
    <row r="446" spans="1:14" ht="13.35" customHeight="1">
      <c r="A446" s="56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</row>
    <row r="447" spans="1:14" ht="13.35" customHeight="1">
      <c r="A447" s="56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</row>
    <row r="448" spans="1:14" ht="13.35" customHeight="1">
      <c r="A448" s="56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</row>
    <row r="449" spans="1:14" ht="13.35" customHeight="1">
      <c r="A449" s="56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</row>
    <row r="450" spans="1:14" ht="13.35" customHeight="1">
      <c r="A450" s="56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</row>
    <row r="451" spans="1:14" ht="13.35" customHeight="1">
      <c r="A451" s="56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</row>
    <row r="452" spans="1:14" ht="13.35" customHeight="1">
      <c r="A452" s="56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</row>
    <row r="453" spans="1:14" ht="13.35" customHeight="1">
      <c r="A453" s="56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</row>
    <row r="454" spans="1:14" ht="13.35" customHeight="1">
      <c r="A454" s="56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</row>
    <row r="455" spans="1:14" ht="13.35" customHeight="1">
      <c r="A455" s="56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</row>
    <row r="456" spans="1:14" ht="13.35" customHeight="1">
      <c r="A456" s="56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</row>
    <row r="457" spans="1:14" ht="13.35" customHeight="1">
      <c r="A457" s="56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</row>
    <row r="458" spans="1:14" ht="13.35" customHeight="1">
      <c r="A458" s="56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</row>
    <row r="459" spans="1:14" ht="13.35" customHeight="1">
      <c r="A459" s="56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</row>
    <row r="460" spans="1:14" ht="13.35" customHeight="1">
      <c r="A460" s="56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</row>
    <row r="461" spans="1:14" ht="13.35" customHeight="1">
      <c r="A461" s="56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</row>
    <row r="462" spans="1:14" ht="13.35" customHeight="1">
      <c r="A462" s="56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</row>
    <row r="463" spans="1:14" ht="13.35" customHeight="1">
      <c r="A463" s="56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</row>
    <row r="464" spans="1:14" ht="13.35" customHeight="1">
      <c r="A464" s="56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</row>
    <row r="465" spans="1:14" ht="13.35" customHeight="1">
      <c r="A465" s="56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</row>
    <row r="466" spans="1:14" ht="13.35" customHeight="1">
      <c r="A466" s="56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</row>
    <row r="467" spans="1:14" ht="13.35" customHeight="1">
      <c r="A467" s="56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</row>
    <row r="468" spans="1:14" ht="13.35" customHeight="1">
      <c r="A468" s="56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</row>
    <row r="469" spans="1:14" ht="13.35" customHeight="1">
      <c r="A469" s="56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</row>
    <row r="470" spans="1:14" ht="13.35" customHeight="1">
      <c r="A470" s="56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</row>
    <row r="471" spans="1:14" ht="13.35" customHeight="1">
      <c r="A471" s="56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</row>
    <row r="472" spans="1:14" ht="13.35" customHeight="1">
      <c r="A472" s="56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</row>
    <row r="473" spans="1:14" ht="13.35" customHeight="1">
      <c r="A473" s="56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</row>
    <row r="474" spans="1:14" ht="13.35" customHeight="1">
      <c r="A474" s="56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</row>
    <row r="475" spans="1:14" ht="13.35" customHeight="1">
      <c r="A475" s="56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</row>
    <row r="476" spans="1:14" ht="13.35" customHeight="1">
      <c r="A476" s="56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</row>
    <row r="477" spans="1:14" ht="13.35" customHeight="1">
      <c r="A477" s="56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</row>
    <row r="478" spans="1:14" ht="13.35" customHeight="1">
      <c r="A478" s="56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</row>
    <row r="479" spans="1:14" ht="13.35" customHeight="1">
      <c r="A479" s="56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</row>
    <row r="480" spans="1:14" ht="13.35" customHeight="1">
      <c r="A480" s="56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</row>
    <row r="481" spans="1:14" ht="13.35" customHeight="1">
      <c r="A481" s="56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</row>
    <row r="482" spans="1:14" ht="13.35" customHeight="1">
      <c r="A482" s="56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</row>
    <row r="483" spans="1:14" ht="13.35" customHeight="1">
      <c r="A483" s="56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</row>
    <row r="484" spans="1:14" ht="13.35" customHeight="1">
      <c r="A484" s="56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</row>
    <row r="485" spans="1:14" ht="13.35" customHeight="1">
      <c r="A485" s="56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</row>
    <row r="486" spans="1:14" ht="13.35" customHeight="1">
      <c r="A486" s="56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</row>
    <row r="487" spans="1:14" ht="13.35" customHeight="1">
      <c r="A487" s="56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</row>
    <row r="488" spans="1:14" ht="13.35" customHeight="1">
      <c r="A488" s="56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</row>
    <row r="489" spans="1:14" ht="13.35" customHeight="1">
      <c r="A489" s="56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</row>
    <row r="490" spans="1:14" ht="13.35" customHeight="1">
      <c r="A490" s="56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</row>
    <row r="491" spans="1:14" ht="13.35" customHeight="1">
      <c r="A491" s="56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</row>
    <row r="1048440" ht="12.75" customHeight="1"/>
    <row r="1048441" ht="12.75" customHeight="1"/>
    <row r="1048442" ht="12.75" customHeight="1"/>
    <row r="1048443" ht="12.75" customHeight="1"/>
    <row r="1048444" ht="12.75" customHeight="1"/>
    <row r="1048445" ht="12.75" customHeight="1"/>
    <row r="1048446" ht="12.75" customHeight="1"/>
    <row r="1048447" ht="12.75" customHeight="1"/>
    <row r="1048448" ht="12.75" customHeight="1"/>
    <row r="1048449" ht="12.75" customHeight="1"/>
    <row r="1048450" ht="12.75" customHeight="1"/>
    <row r="1048451" ht="12.75" customHeight="1"/>
    <row r="1048452" ht="12.75" customHeight="1"/>
    <row r="1048453" ht="12.75" customHeight="1"/>
    <row r="1048454" ht="12.75" customHeight="1"/>
    <row r="1048455" ht="12.75" customHeight="1"/>
    <row r="1048456" ht="12.75" customHeight="1"/>
    <row r="1048457" ht="12.75" customHeight="1"/>
    <row r="1048458" ht="12.75" customHeight="1"/>
    <row r="1048459" ht="12.75" customHeight="1"/>
    <row r="1048460" ht="12.75" customHeight="1"/>
    <row r="1048461" ht="12.75" customHeight="1"/>
    <row r="1048462" ht="12.75" customHeight="1"/>
    <row r="1048463" ht="12.75" customHeight="1"/>
    <row r="1048464" ht="12.75" customHeight="1"/>
    <row r="1048465" ht="12.75" customHeight="1"/>
    <row r="1048466" ht="12.75" customHeight="1"/>
    <row r="1048467" ht="12.75" customHeight="1"/>
    <row r="1048468" ht="12.75" customHeight="1"/>
    <row r="1048469" ht="12.75" customHeight="1"/>
    <row r="1048470" ht="12.75" customHeight="1"/>
    <row r="1048471" ht="12.75" customHeight="1"/>
    <row r="1048472" ht="12.75" customHeight="1"/>
    <row r="1048473" ht="12.75" customHeight="1"/>
    <row r="1048474" ht="12.75" customHeight="1"/>
    <row r="1048475" ht="12.75" customHeight="1"/>
    <row r="1048476" ht="12.75" customHeight="1"/>
    <row r="1048477" ht="12.75" customHeight="1"/>
    <row r="1048478" ht="12.75" customHeight="1"/>
    <row r="1048479" ht="12.75" customHeight="1"/>
    <row r="1048480" ht="12.75" customHeight="1"/>
    <row r="1048481" ht="12.75" customHeight="1"/>
    <row r="1048482" ht="12.75" customHeight="1"/>
    <row r="1048483" ht="12.75" customHeight="1"/>
    <row r="1048484" ht="12.75" customHeight="1"/>
    <row r="1048485" ht="12.75" customHeight="1"/>
    <row r="1048486" ht="12.75" customHeight="1"/>
    <row r="1048487" ht="12.75" customHeight="1"/>
    <row r="1048488" ht="12.75" customHeight="1"/>
    <row r="1048489" ht="12.75" customHeight="1"/>
    <row r="1048490" ht="12.75" customHeight="1"/>
    <row r="1048491" ht="12.75" customHeight="1"/>
    <row r="1048492" ht="12.75" customHeight="1"/>
    <row r="1048493" ht="12.75" customHeight="1"/>
    <row r="1048494" ht="12.75" customHeight="1"/>
    <row r="1048495" ht="12.75" customHeight="1"/>
    <row r="1048496" ht="12.75" customHeight="1"/>
    <row r="1048497" ht="12.75" customHeight="1"/>
    <row r="1048498" ht="12.75" customHeight="1"/>
    <row r="1048499" ht="12.75" customHeight="1"/>
    <row r="1048500" ht="12.75" customHeight="1"/>
    <row r="1048501" ht="12.75" customHeight="1"/>
    <row r="1048502" ht="12.75" customHeight="1"/>
    <row r="1048503" ht="12.75" customHeight="1"/>
    <row r="1048504" ht="12.75" customHeight="1"/>
    <row r="1048505" ht="12.75" customHeight="1"/>
    <row r="1048506" ht="12.75" customHeight="1"/>
    <row r="1048507" ht="12.75" customHeight="1"/>
    <row r="1048508" ht="12.75" customHeight="1"/>
    <row r="1048509" ht="12.75" customHeight="1"/>
    <row r="1048510" ht="12.75" customHeight="1"/>
    <row r="1048511" ht="12.75" customHeight="1"/>
    <row r="1048512" ht="12.75" customHeight="1"/>
    <row r="1048513" ht="12.75" customHeight="1"/>
    <row r="1048514" ht="12.75" customHeight="1"/>
    <row r="1048515" ht="12.75" customHeight="1"/>
    <row r="1048516" ht="12.75" customHeight="1"/>
    <row r="1048517" ht="12.75" customHeight="1"/>
    <row r="1048518" ht="12.75" customHeight="1"/>
    <row r="1048519" ht="12.75" customHeight="1"/>
    <row r="1048520" ht="12.75" customHeight="1"/>
    <row r="1048521" ht="12.75" customHeight="1"/>
    <row r="1048522" ht="12.75" customHeight="1"/>
    <row r="1048523" ht="12.75" customHeight="1"/>
    <row r="1048524" ht="12.75" customHeight="1"/>
    <row r="1048525" ht="12.75" customHeight="1"/>
    <row r="1048526" ht="12.75" customHeight="1"/>
    <row r="1048527" ht="12.75" customHeight="1"/>
    <row r="1048528" ht="12.75" customHeight="1"/>
    <row r="1048529" ht="12.75" customHeight="1"/>
    <row r="1048530" ht="12.75" customHeight="1"/>
    <row r="1048531" ht="12.75" customHeight="1"/>
    <row r="1048532" ht="12.75" customHeight="1"/>
    <row r="1048533" ht="12.75" customHeight="1"/>
    <row r="1048534" ht="12.75" customHeight="1"/>
    <row r="1048535" ht="12.75" customHeight="1"/>
    <row r="1048536" ht="12.75" customHeight="1"/>
    <row r="1048537" ht="12.75" customHeight="1"/>
    <row r="1048538" ht="12.75" customHeight="1"/>
    <row r="1048539" ht="12.75" customHeight="1"/>
    <row r="1048540" ht="12.75" customHeight="1"/>
    <row r="1048541" ht="12.75" customHeight="1"/>
    <row r="1048542" ht="12.75" customHeight="1"/>
    <row r="1048543" ht="12.75" customHeight="1"/>
    <row r="1048544" ht="12.75" customHeight="1"/>
    <row r="1048545" ht="12.75" customHeight="1"/>
    <row r="1048546" ht="12.75" customHeight="1"/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1">
    <mergeCell ref="A1:C2"/>
  </mergeCells>
  <pageMargins left="0.7" right="0.7" top="0.78740157499999996" bottom="0.78740157499999996" header="0.3" footer="0.3"/>
  <pageSetup paperSize="9" scale="57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48576"/>
  <sheetViews>
    <sheetView workbookViewId="0">
      <selection activeCell="J2" sqref="J2"/>
    </sheetView>
  </sheetViews>
  <sheetFormatPr baseColWidth="10" defaultRowHeight="12.95" customHeight="1"/>
  <cols>
    <col min="1" max="1" width="6.375" style="5" customWidth="1"/>
    <col min="2" max="4" width="4.25" style="1" customWidth="1"/>
    <col min="5" max="5" width="8.625" style="1" customWidth="1"/>
    <col min="6" max="6" width="22.875" style="1" customWidth="1"/>
    <col min="7" max="7" width="1.625" style="1" customWidth="1"/>
    <col min="8" max="8" width="22.875" style="1" customWidth="1"/>
    <col min="9" max="9" width="1.625" style="1" customWidth="1"/>
    <col min="10" max="10" width="22.875" style="1" customWidth="1"/>
    <col min="11" max="11" width="2.625" style="1" customWidth="1"/>
    <col min="12" max="12" width="1.625" style="1" customWidth="1"/>
    <col min="13" max="13" width="2.625" style="1" customWidth="1"/>
    <col min="14" max="14" width="21" style="1" customWidth="1"/>
    <col min="15" max="19" width="11.875" style="1" customWidth="1"/>
    <col min="20" max="20" width="2.625" style="1" customWidth="1"/>
    <col min="21" max="21" width="2.25" style="1" customWidth="1"/>
    <col min="22" max="22" width="2.625" style="1" customWidth="1"/>
    <col min="23" max="1024" width="11.875" style="1" customWidth="1"/>
  </cols>
  <sheetData>
    <row r="1" spans="1:19" ht="14.25">
      <c r="A1" s="80" t="s">
        <v>259</v>
      </c>
      <c r="B1" s="80"/>
      <c r="C1" s="80"/>
      <c r="D1" s="29"/>
      <c r="E1" s="29"/>
      <c r="F1" s="63" t="s">
        <v>1</v>
      </c>
      <c r="G1" s="64"/>
      <c r="H1" s="63" t="s">
        <v>2</v>
      </c>
      <c r="I1" s="29"/>
      <c r="J1" s="29"/>
      <c r="K1" s="34"/>
      <c r="L1" s="34"/>
      <c r="M1" s="29"/>
      <c r="N1" s="29"/>
    </row>
    <row r="2" spans="1:19" ht="14.25">
      <c r="A2" s="80"/>
      <c r="B2" s="80"/>
      <c r="C2" s="80"/>
      <c r="D2" s="29"/>
      <c r="E2" s="29"/>
      <c r="F2" s="65" t="s">
        <v>260</v>
      </c>
      <c r="G2" s="66"/>
      <c r="H2" s="65" t="s">
        <v>261</v>
      </c>
      <c r="I2" s="29"/>
      <c r="J2" s="29"/>
      <c r="K2" s="29"/>
      <c r="L2" s="29"/>
      <c r="M2" s="29"/>
      <c r="N2" s="29"/>
    </row>
    <row r="3" spans="1:19" ht="14.25">
      <c r="A3" s="67"/>
      <c r="B3" s="29"/>
      <c r="C3" s="29"/>
      <c r="D3" s="29"/>
      <c r="E3" s="29"/>
      <c r="F3" s="65" t="s">
        <v>262</v>
      </c>
      <c r="G3" s="66"/>
      <c r="H3" s="65" t="s">
        <v>263</v>
      </c>
      <c r="I3" s="29"/>
      <c r="J3" s="29"/>
      <c r="K3" s="29"/>
      <c r="L3" s="29"/>
      <c r="M3" s="29"/>
      <c r="N3" s="29"/>
    </row>
    <row r="4" spans="1:19" ht="14.25">
      <c r="A4" s="67"/>
      <c r="B4" s="29"/>
      <c r="C4" s="29"/>
      <c r="D4" s="29"/>
      <c r="E4" s="29"/>
      <c r="F4" s="65" t="s">
        <v>264</v>
      </c>
      <c r="G4" s="66"/>
      <c r="H4" s="65" t="s">
        <v>265</v>
      </c>
      <c r="I4" s="29"/>
      <c r="J4" s="29"/>
      <c r="K4" s="29"/>
      <c r="L4" s="29"/>
      <c r="M4" s="29"/>
      <c r="N4" s="29"/>
    </row>
    <row r="5" spans="1:19" ht="14.25">
      <c r="A5" s="67"/>
      <c r="B5" s="29"/>
      <c r="C5" s="29"/>
      <c r="D5" s="29"/>
      <c r="E5" s="29"/>
      <c r="F5" s="68" t="s">
        <v>266</v>
      </c>
      <c r="G5" s="66"/>
      <c r="H5" s="68" t="s">
        <v>267</v>
      </c>
      <c r="I5" s="29"/>
      <c r="J5" s="29"/>
      <c r="K5" s="29"/>
      <c r="L5" s="29"/>
      <c r="M5" s="29"/>
      <c r="N5" s="29"/>
    </row>
    <row r="6" spans="1:19" ht="14.25">
      <c r="A6" s="69"/>
      <c r="B6" s="34" t="s">
        <v>268</v>
      </c>
      <c r="C6" s="34"/>
      <c r="D6" s="34"/>
      <c r="E6" s="29"/>
      <c r="F6" s="30"/>
      <c r="G6" s="29"/>
      <c r="H6" s="29"/>
      <c r="I6" s="29"/>
      <c r="J6" s="29"/>
      <c r="K6" s="29"/>
      <c r="L6" s="29"/>
      <c r="M6" s="29"/>
      <c r="N6" s="29"/>
    </row>
    <row r="7" spans="1:19" ht="14.25">
      <c r="A7" s="51" t="s">
        <v>52</v>
      </c>
      <c r="B7" s="29"/>
      <c r="C7" s="34"/>
      <c r="D7" s="34"/>
      <c r="E7" s="34"/>
      <c r="F7" s="29"/>
      <c r="G7" s="29"/>
      <c r="H7" s="29"/>
      <c r="I7" s="29"/>
      <c r="J7" s="29"/>
      <c r="K7" s="29"/>
      <c r="L7" s="29"/>
      <c r="M7" s="29"/>
      <c r="N7" s="31"/>
    </row>
    <row r="8" spans="1:19" ht="14.25">
      <c r="A8" s="60"/>
      <c r="B8" s="34"/>
      <c r="C8" s="29"/>
      <c r="D8" s="34"/>
      <c r="E8" s="34"/>
      <c r="F8" s="29"/>
      <c r="G8" s="29"/>
      <c r="H8" s="29"/>
      <c r="I8" s="29"/>
      <c r="J8" s="29"/>
      <c r="K8" s="29"/>
      <c r="L8" s="29"/>
      <c r="M8" s="29"/>
      <c r="N8" s="31"/>
      <c r="O8"/>
      <c r="P8"/>
      <c r="S8" s="11"/>
    </row>
    <row r="9" spans="1:19" ht="14.25">
      <c r="A9" s="60" t="s">
        <v>53</v>
      </c>
      <c r="B9" s="34" t="s">
        <v>54</v>
      </c>
      <c r="C9" s="34" t="s">
        <v>55</v>
      </c>
      <c r="D9" s="34" t="s">
        <v>56</v>
      </c>
      <c r="E9" s="34" t="s">
        <v>57</v>
      </c>
      <c r="F9" s="29"/>
      <c r="G9" s="34" t="s">
        <v>58</v>
      </c>
      <c r="H9" s="29"/>
      <c r="I9" s="29"/>
      <c r="J9" s="34" t="s">
        <v>59</v>
      </c>
      <c r="K9" s="29"/>
      <c r="L9" s="29"/>
      <c r="M9" s="29"/>
      <c r="N9" s="31"/>
      <c r="O9"/>
      <c r="P9" s="14"/>
      <c r="S9" s="11"/>
    </row>
    <row r="10" spans="1:19" ht="14.25">
      <c r="A10" s="60"/>
      <c r="B10" s="34"/>
      <c r="C10" s="34"/>
      <c r="D10" s="34"/>
      <c r="E10" s="34"/>
      <c r="F10" s="29"/>
      <c r="G10" s="34"/>
      <c r="H10" s="29"/>
      <c r="I10" s="29"/>
      <c r="J10" s="34"/>
      <c r="K10" s="29"/>
      <c r="L10" s="29"/>
      <c r="M10" s="29"/>
      <c r="N10" s="31"/>
      <c r="O10"/>
      <c r="P10" s="14"/>
      <c r="S10" s="11"/>
    </row>
    <row r="11" spans="1:19" ht="14.25">
      <c r="A11" s="56">
        <v>0.47916666666666663</v>
      </c>
      <c r="B11" s="29">
        <v>1</v>
      </c>
      <c r="C11" s="30">
        <v>10</v>
      </c>
      <c r="D11" s="30">
        <v>1</v>
      </c>
      <c r="E11" s="30" t="s">
        <v>61</v>
      </c>
      <c r="F11" s="28" t="str">
        <f>F2</f>
        <v>Tus Döhlen 1 w</v>
      </c>
      <c r="G11" s="28" t="s">
        <v>62</v>
      </c>
      <c r="H11" s="28" t="str">
        <f>F3</f>
        <v>Lemwerder TV 2 w</v>
      </c>
      <c r="I11" s="29"/>
      <c r="J11" s="29" t="str">
        <f>F4</f>
        <v>TuS Halden-Herbeck w</v>
      </c>
      <c r="K11" s="29"/>
      <c r="L11" s="30" t="s">
        <v>63</v>
      </c>
      <c r="M11" s="29"/>
      <c r="N11" s="31"/>
      <c r="O11"/>
      <c r="P11" s="14"/>
      <c r="S11" s="11"/>
    </row>
    <row r="12" spans="1:19" ht="14.25">
      <c r="A12" s="30"/>
      <c r="B12" s="29"/>
      <c r="C12" s="30"/>
      <c r="D12" s="30"/>
      <c r="E12" s="30"/>
      <c r="F12" s="30"/>
      <c r="G12" s="30"/>
      <c r="H12" s="30"/>
      <c r="I12" s="30"/>
      <c r="J12" s="30"/>
      <c r="K12" s="29"/>
      <c r="L12" s="30"/>
      <c r="M12" s="29"/>
      <c r="N12" s="31"/>
      <c r="O12"/>
      <c r="P12" s="14"/>
      <c r="S12" s="11"/>
    </row>
    <row r="13" spans="1:19" ht="14.25">
      <c r="A13" s="56">
        <v>0.49652777777777773</v>
      </c>
      <c r="B13" s="29">
        <v>2</v>
      </c>
      <c r="C13" s="30">
        <v>10</v>
      </c>
      <c r="D13" s="30">
        <v>2</v>
      </c>
      <c r="E13" s="30" t="s">
        <v>64</v>
      </c>
      <c r="F13" s="30" t="str">
        <f>H2</f>
        <v>TuS Döhlen 2 w</v>
      </c>
      <c r="G13" s="28" t="s">
        <v>62</v>
      </c>
      <c r="H13" s="30" t="str">
        <f>H3</f>
        <v>Lemwerder TV 1 w</v>
      </c>
      <c r="I13" s="30"/>
      <c r="J13" s="30" t="str">
        <f>H4</f>
        <v>TKH w</v>
      </c>
      <c r="K13" s="29"/>
      <c r="L13" s="30" t="s">
        <v>63</v>
      </c>
      <c r="M13" s="29"/>
      <c r="N13" s="31"/>
      <c r="O13"/>
      <c r="P13" s="14"/>
    </row>
    <row r="14" spans="1:19" ht="14.25">
      <c r="A14" s="30"/>
      <c r="B14" s="29"/>
      <c r="C14" s="30"/>
      <c r="D14" s="30"/>
      <c r="E14" s="30"/>
      <c r="F14" s="30"/>
      <c r="G14" s="30"/>
      <c r="H14" s="30"/>
      <c r="I14" s="30"/>
      <c r="J14" s="30"/>
      <c r="K14" s="29"/>
      <c r="L14" s="30"/>
      <c r="M14" s="29"/>
      <c r="N14" s="31"/>
      <c r="O14"/>
      <c r="P14" s="14"/>
    </row>
    <row r="15" spans="1:19" ht="14.25">
      <c r="A15" s="56">
        <v>0.51388888888888884</v>
      </c>
      <c r="B15" s="29">
        <v>3</v>
      </c>
      <c r="C15" s="30">
        <v>10</v>
      </c>
      <c r="D15" s="30">
        <v>3</v>
      </c>
      <c r="E15" s="30" t="s">
        <v>61</v>
      </c>
      <c r="F15" s="28" t="str">
        <f>F4</f>
        <v>TuS Halden-Herbeck w</v>
      </c>
      <c r="G15" s="28" t="s">
        <v>62</v>
      </c>
      <c r="H15" s="28" t="str">
        <f>F5</f>
        <v>TuS Empelde m</v>
      </c>
      <c r="I15" s="29"/>
      <c r="J15" s="29" t="str">
        <f>F3</f>
        <v>Lemwerder TV 2 w</v>
      </c>
      <c r="K15" s="29"/>
      <c r="L15" s="30" t="s">
        <v>63</v>
      </c>
      <c r="M15" s="29"/>
      <c r="N15" s="31"/>
      <c r="O15"/>
      <c r="P15" s="14"/>
    </row>
    <row r="16" spans="1:19" ht="14.25">
      <c r="A16" s="30"/>
      <c r="B16" s="29"/>
      <c r="C16" s="30"/>
      <c r="D16" s="30"/>
      <c r="E16" s="30"/>
      <c r="F16" s="29"/>
      <c r="G16" s="29"/>
      <c r="H16" s="29"/>
      <c r="I16" s="29"/>
      <c r="J16" s="30"/>
      <c r="K16" s="29"/>
      <c r="L16" s="30"/>
      <c r="M16" s="29"/>
      <c r="N16" s="31"/>
      <c r="O16"/>
      <c r="P16" s="14"/>
    </row>
    <row r="17" spans="1:16" ht="14.25">
      <c r="A17" s="56">
        <v>0.53125</v>
      </c>
      <c r="B17" s="29">
        <v>5</v>
      </c>
      <c r="C17" s="30">
        <v>9</v>
      </c>
      <c r="D17" s="30">
        <v>4</v>
      </c>
      <c r="E17" s="30" t="s">
        <v>61</v>
      </c>
      <c r="F17" s="28" t="str">
        <f>F2</f>
        <v>Tus Döhlen 1 w</v>
      </c>
      <c r="G17" s="28" t="s">
        <v>62</v>
      </c>
      <c r="H17" s="28" t="str">
        <f>F4</f>
        <v>TuS Halden-Herbeck w</v>
      </c>
      <c r="I17" s="29"/>
      <c r="J17" s="29" t="str">
        <f>F5</f>
        <v>TuS Empelde m</v>
      </c>
      <c r="K17" s="30"/>
      <c r="L17" s="30" t="s">
        <v>63</v>
      </c>
      <c r="M17" s="30"/>
      <c r="N17" s="31"/>
      <c r="O17"/>
      <c r="P17" s="14"/>
    </row>
    <row r="18" spans="1:16" ht="14.25">
      <c r="A18" s="30"/>
      <c r="B18" s="30"/>
      <c r="C18" s="30">
        <v>10</v>
      </c>
      <c r="D18" s="30">
        <v>5</v>
      </c>
      <c r="E18" s="30" t="s">
        <v>64</v>
      </c>
      <c r="F18" s="30" t="str">
        <f>H4</f>
        <v>TKH w</v>
      </c>
      <c r="G18" s="28" t="s">
        <v>62</v>
      </c>
      <c r="H18" s="30" t="str">
        <f>H5</f>
        <v>TSV Wrestedt/Sted. M</v>
      </c>
      <c r="I18" s="30"/>
      <c r="J18" s="30" t="str">
        <f>H3</f>
        <v>Lemwerder TV 1 w</v>
      </c>
      <c r="K18" s="29"/>
      <c r="L18" s="30" t="s">
        <v>63</v>
      </c>
      <c r="M18" s="29"/>
      <c r="N18" s="70"/>
      <c r="O18"/>
      <c r="P18" s="14"/>
    </row>
    <row r="19" spans="1:16" ht="14.25">
      <c r="A19" s="30"/>
      <c r="B19" s="29"/>
      <c r="C19" s="30"/>
      <c r="D19" s="30"/>
      <c r="E19" s="30"/>
      <c r="F19" s="30"/>
      <c r="G19" s="30"/>
      <c r="H19" s="30"/>
      <c r="I19" s="30"/>
      <c r="J19" s="30"/>
      <c r="K19" s="29"/>
      <c r="L19" s="30"/>
      <c r="M19" s="29"/>
      <c r="N19" s="30"/>
    </row>
    <row r="20" spans="1:16" ht="14.25">
      <c r="A20" s="56">
        <v>0.54861111111111105</v>
      </c>
      <c r="B20" s="29">
        <v>6</v>
      </c>
      <c r="C20" s="30">
        <v>9</v>
      </c>
      <c r="D20" s="30">
        <v>6</v>
      </c>
      <c r="E20" s="30" t="s">
        <v>64</v>
      </c>
      <c r="F20" s="30" t="str">
        <f>H2</f>
        <v>TuS Döhlen 2 w</v>
      </c>
      <c r="G20" s="28" t="s">
        <v>62</v>
      </c>
      <c r="H20" s="30" t="str">
        <f>H4</f>
        <v>TKH w</v>
      </c>
      <c r="I20" s="30"/>
      <c r="J20" s="30" t="str">
        <f>H5</f>
        <v>TSV Wrestedt/Sted. M</v>
      </c>
      <c r="K20" s="29"/>
      <c r="L20" s="30" t="s">
        <v>63</v>
      </c>
      <c r="M20" s="29"/>
      <c r="N20" s="30"/>
    </row>
    <row r="21" spans="1:16" ht="14.25">
      <c r="A21" s="30"/>
      <c r="B21" s="29"/>
      <c r="C21" s="30"/>
      <c r="D21" s="30"/>
      <c r="E21" s="30"/>
      <c r="F21" s="29"/>
      <c r="G21" s="30"/>
      <c r="H21" s="29"/>
      <c r="I21" s="30"/>
      <c r="J21" s="30"/>
      <c r="K21" s="29"/>
      <c r="L21" s="30"/>
      <c r="M21" s="29"/>
      <c r="N21" s="30"/>
    </row>
    <row r="22" spans="1:16" ht="14.25">
      <c r="A22" s="56">
        <v>0.56597222222222221</v>
      </c>
      <c r="B22" s="29">
        <v>7</v>
      </c>
      <c r="C22" s="30">
        <v>9</v>
      </c>
      <c r="D22" s="30">
        <v>7</v>
      </c>
      <c r="E22" s="30" t="s">
        <v>61</v>
      </c>
      <c r="F22" s="28" t="str">
        <f>F3</f>
        <v>Lemwerder TV 2 w</v>
      </c>
      <c r="G22" s="28" t="s">
        <v>62</v>
      </c>
      <c r="H22" s="28" t="str">
        <f>F5</f>
        <v>TuS Empelde m</v>
      </c>
      <c r="I22" s="29"/>
      <c r="J22" s="29" t="str">
        <f>F2</f>
        <v>Tus Döhlen 1 w</v>
      </c>
      <c r="K22" s="29"/>
      <c r="L22" s="30" t="s">
        <v>63</v>
      </c>
      <c r="M22" s="29"/>
      <c r="N22" s="30"/>
    </row>
    <row r="23" spans="1:16" ht="14.25">
      <c r="A23" s="30"/>
      <c r="B23" s="29"/>
      <c r="C23" s="30">
        <v>10</v>
      </c>
      <c r="D23" s="30">
        <v>8</v>
      </c>
      <c r="E23" s="30" t="s">
        <v>64</v>
      </c>
      <c r="F23" s="30" t="str">
        <f>H3</f>
        <v>Lemwerder TV 1 w</v>
      </c>
      <c r="G23" s="28" t="s">
        <v>62</v>
      </c>
      <c r="H23" s="30" t="str">
        <f>H5</f>
        <v>TSV Wrestedt/Sted. M</v>
      </c>
      <c r="I23" s="30"/>
      <c r="J23" s="30" t="str">
        <f>H2</f>
        <v>TuS Döhlen 2 w</v>
      </c>
      <c r="K23" s="29"/>
      <c r="L23" s="30" t="s">
        <v>63</v>
      </c>
      <c r="M23" s="29"/>
      <c r="N23" s="30"/>
    </row>
    <row r="24" spans="1:16" ht="14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29"/>
      <c r="L24" s="30"/>
      <c r="M24" s="29"/>
      <c r="N24" s="30"/>
    </row>
    <row r="25" spans="1:16" ht="14.25">
      <c r="A25" s="56">
        <v>0.58333333333333337</v>
      </c>
      <c r="B25" s="29">
        <v>8</v>
      </c>
      <c r="C25" s="29">
        <v>9</v>
      </c>
      <c r="D25" s="29">
        <v>9</v>
      </c>
      <c r="E25" s="29" t="s">
        <v>61</v>
      </c>
      <c r="F25" s="28" t="str">
        <f>F2</f>
        <v>Tus Döhlen 1 w</v>
      </c>
      <c r="G25" s="28" t="s">
        <v>62</v>
      </c>
      <c r="H25" s="28" t="str">
        <f>F5</f>
        <v>TuS Empelde m</v>
      </c>
      <c r="I25" s="30"/>
      <c r="J25" s="29" t="str">
        <f>F3</f>
        <v>Lemwerder TV 2 w</v>
      </c>
      <c r="K25" s="29"/>
      <c r="L25" s="30" t="s">
        <v>63</v>
      </c>
      <c r="M25" s="29"/>
      <c r="N25" s="30"/>
    </row>
    <row r="26" spans="1:16" ht="14.25">
      <c r="A26" s="30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30"/>
      <c r="M26" s="29"/>
      <c r="N26" s="30"/>
    </row>
    <row r="27" spans="1:16" ht="14.25">
      <c r="A27" s="56">
        <v>0.60069444444444453</v>
      </c>
      <c r="B27" s="29">
        <v>9</v>
      </c>
      <c r="C27" s="29">
        <v>9</v>
      </c>
      <c r="D27" s="29">
        <v>10</v>
      </c>
      <c r="E27" s="30" t="s">
        <v>61</v>
      </c>
      <c r="F27" s="28" t="str">
        <f>F3</f>
        <v>Lemwerder TV 2 w</v>
      </c>
      <c r="G27" s="28" t="s">
        <v>62</v>
      </c>
      <c r="H27" s="28" t="str">
        <f>F4</f>
        <v>TuS Halden-Herbeck w</v>
      </c>
      <c r="I27" s="30"/>
      <c r="J27" s="29" t="str">
        <f>F2</f>
        <v>Tus Döhlen 1 w</v>
      </c>
      <c r="K27" s="29"/>
      <c r="L27" s="30" t="s">
        <v>63</v>
      </c>
      <c r="M27" s="29"/>
      <c r="N27" s="30"/>
    </row>
    <row r="28" spans="1:16" ht="14.25">
      <c r="A28" s="30"/>
      <c r="B28" s="29"/>
      <c r="C28" s="29">
        <v>10</v>
      </c>
      <c r="D28" s="29">
        <v>11</v>
      </c>
      <c r="E28" s="30" t="s">
        <v>64</v>
      </c>
      <c r="F28" s="30" t="str">
        <f>H2</f>
        <v>TuS Döhlen 2 w</v>
      </c>
      <c r="G28" s="28" t="s">
        <v>62</v>
      </c>
      <c r="H28" s="29" t="str">
        <f>H5</f>
        <v>TSV Wrestedt/Sted. M</v>
      </c>
      <c r="I28" s="29"/>
      <c r="J28" s="29" t="str">
        <f>H3</f>
        <v>Lemwerder TV 1 w</v>
      </c>
      <c r="K28" s="29"/>
      <c r="L28" s="30" t="s">
        <v>63</v>
      </c>
      <c r="M28" s="29"/>
      <c r="N28" s="30"/>
    </row>
    <row r="29" spans="1:16" ht="14.25">
      <c r="A29" s="30"/>
      <c r="B29" s="29"/>
      <c r="C29" s="29"/>
      <c r="D29" s="29"/>
      <c r="E29" s="30"/>
      <c r="F29" s="30"/>
      <c r="G29" s="30"/>
      <c r="H29" s="29"/>
      <c r="I29" s="29"/>
      <c r="J29" s="29"/>
      <c r="K29" s="29"/>
      <c r="L29" s="30"/>
      <c r="M29" s="29"/>
      <c r="N29" s="30"/>
    </row>
    <row r="30" spans="1:16" ht="14.25">
      <c r="A30" s="56">
        <v>0.61805555555555558</v>
      </c>
      <c r="B30" s="29">
        <v>10</v>
      </c>
      <c r="C30" s="29">
        <v>9</v>
      </c>
      <c r="D30" s="29">
        <v>12</v>
      </c>
      <c r="E30" s="30" t="s">
        <v>64</v>
      </c>
      <c r="F30" s="30" t="str">
        <f>H3</f>
        <v>Lemwerder TV 1 w</v>
      </c>
      <c r="G30" s="28" t="s">
        <v>62</v>
      </c>
      <c r="H30" s="29" t="str">
        <f>H4</f>
        <v>TKH w</v>
      </c>
      <c r="I30" s="29"/>
      <c r="J30" s="29" t="str">
        <f>H2</f>
        <v>TuS Döhlen 2 w</v>
      </c>
      <c r="K30" s="29"/>
      <c r="L30" s="30" t="s">
        <v>63</v>
      </c>
      <c r="M30" s="29"/>
      <c r="N30" s="30"/>
    </row>
    <row r="31" spans="1:16" ht="14.25">
      <c r="A31" s="56"/>
      <c r="B31" s="29"/>
      <c r="C31" s="29"/>
      <c r="D31" s="29"/>
      <c r="E31" s="30"/>
      <c r="F31" s="30"/>
      <c r="G31" s="30"/>
      <c r="H31" s="29"/>
      <c r="I31" s="29"/>
      <c r="J31" s="29"/>
      <c r="K31" s="29"/>
      <c r="L31" s="30"/>
      <c r="M31" s="29"/>
      <c r="N31" s="30"/>
    </row>
    <row r="32" spans="1:16" ht="14.25">
      <c r="A32" s="56"/>
      <c r="B32" s="29"/>
      <c r="C32" s="29"/>
      <c r="D32" s="29"/>
      <c r="E32" s="30"/>
      <c r="F32" s="30"/>
      <c r="G32" s="30"/>
      <c r="H32" s="29"/>
      <c r="I32" s="29"/>
      <c r="J32" s="29"/>
      <c r="K32" s="29"/>
      <c r="L32" s="30"/>
      <c r="M32" s="29"/>
      <c r="N32" s="30"/>
    </row>
    <row r="33" spans="1:14" ht="14.25">
      <c r="A33" s="56"/>
      <c r="B33" s="29"/>
      <c r="C33" s="29"/>
      <c r="D33" s="29"/>
      <c r="E33" s="30"/>
      <c r="F33" s="63" t="s">
        <v>1</v>
      </c>
      <c r="G33" s="30"/>
      <c r="H33" s="63" t="s">
        <v>2</v>
      </c>
      <c r="I33" s="29"/>
      <c r="J33" s="29"/>
      <c r="K33" s="29"/>
      <c r="L33" s="30"/>
      <c r="M33" s="29"/>
      <c r="N33" s="30"/>
    </row>
    <row r="34" spans="1:14" ht="14.25">
      <c r="A34" s="56"/>
      <c r="B34" s="29"/>
      <c r="C34" s="29"/>
      <c r="D34" s="29"/>
      <c r="E34" s="30"/>
      <c r="F34" s="65" t="s">
        <v>91</v>
      </c>
      <c r="G34" s="30"/>
      <c r="H34" s="65" t="s">
        <v>92</v>
      </c>
      <c r="I34" s="29"/>
      <c r="J34" s="29"/>
      <c r="K34" s="29"/>
      <c r="L34" s="30"/>
      <c r="M34" s="29"/>
      <c r="N34" s="30"/>
    </row>
    <row r="35" spans="1:14" ht="14.25">
      <c r="A35" s="56"/>
      <c r="B35" s="29"/>
      <c r="C35" s="29"/>
      <c r="D35" s="29"/>
      <c r="E35" s="30"/>
      <c r="F35" s="65" t="s">
        <v>95</v>
      </c>
      <c r="G35" s="30"/>
      <c r="H35" s="65" t="s">
        <v>96</v>
      </c>
      <c r="I35" s="29"/>
      <c r="J35" s="29"/>
      <c r="K35" s="29"/>
      <c r="L35" s="30"/>
      <c r="M35" s="29"/>
      <c r="N35" s="30"/>
    </row>
    <row r="36" spans="1:14" ht="14.25">
      <c r="A36" s="56"/>
      <c r="B36" s="29"/>
      <c r="C36" s="29"/>
      <c r="D36" s="29"/>
      <c r="E36" s="30"/>
      <c r="F36" s="65" t="s">
        <v>99</v>
      </c>
      <c r="G36" s="30"/>
      <c r="H36" s="65" t="s">
        <v>100</v>
      </c>
      <c r="I36" s="29"/>
      <c r="J36" s="29"/>
      <c r="K36" s="29"/>
      <c r="L36" s="29"/>
      <c r="M36" s="29"/>
      <c r="N36" s="30"/>
    </row>
    <row r="37" spans="1:14" ht="14.25">
      <c r="A37" s="30"/>
      <c r="B37" s="29"/>
      <c r="C37" s="29"/>
      <c r="D37" s="29"/>
      <c r="E37" s="30"/>
      <c r="F37" s="68" t="s">
        <v>103</v>
      </c>
      <c r="G37" s="30"/>
      <c r="H37" s="68" t="s">
        <v>104</v>
      </c>
      <c r="I37" s="29"/>
      <c r="J37" s="29"/>
      <c r="K37" s="29"/>
      <c r="L37" s="29"/>
      <c r="M37" s="29"/>
      <c r="N37" s="30"/>
    </row>
    <row r="38" spans="1:14" ht="13.35" customHeight="1">
      <c r="A38" s="30"/>
      <c r="B38" s="30"/>
      <c r="C38" s="30"/>
      <c r="D38" s="30"/>
      <c r="E38" s="30"/>
      <c r="F38" s="30"/>
      <c r="G38" s="30"/>
      <c r="H38" s="29"/>
      <c r="I38" s="29"/>
      <c r="J38" s="29"/>
      <c r="K38" s="29"/>
      <c r="L38" s="29"/>
      <c r="M38" s="29"/>
      <c r="N38" s="30"/>
    </row>
    <row r="39" spans="1:14" ht="13.35" customHeight="1">
      <c r="A39" s="56">
        <v>0.63541666666666663</v>
      </c>
      <c r="B39" s="29">
        <v>11</v>
      </c>
      <c r="C39" s="29">
        <v>9</v>
      </c>
      <c r="D39" s="29">
        <v>13</v>
      </c>
      <c r="E39" s="30" t="s">
        <v>211</v>
      </c>
      <c r="F39" s="30" t="str">
        <f>F34</f>
        <v>1.A</v>
      </c>
      <c r="G39" s="30"/>
      <c r="H39" s="29" t="str">
        <f>H35</f>
        <v>2.B</v>
      </c>
      <c r="I39" s="29"/>
      <c r="J39" s="29" t="str">
        <f>F37</f>
        <v>4.A</v>
      </c>
      <c r="K39" s="31"/>
      <c r="L39" s="29" t="s">
        <v>63</v>
      </c>
      <c r="M39" s="31"/>
      <c r="N39" s="30"/>
    </row>
    <row r="40" spans="1:14" ht="13.35" customHeight="1">
      <c r="A40" s="30"/>
      <c r="B40" s="30"/>
      <c r="C40" s="30">
        <v>10</v>
      </c>
      <c r="D40" s="30">
        <v>14</v>
      </c>
      <c r="E40" s="30" t="s">
        <v>212</v>
      </c>
      <c r="F40" s="30" t="str">
        <f>H34</f>
        <v>1.B</v>
      </c>
      <c r="G40" s="30"/>
      <c r="H40" s="29" t="str">
        <f>F35</f>
        <v>2.A</v>
      </c>
      <c r="I40" s="29"/>
      <c r="J40" s="29" t="str">
        <f>H37</f>
        <v>4.B</v>
      </c>
      <c r="K40" s="31"/>
      <c r="L40" s="29" t="s">
        <v>63</v>
      </c>
      <c r="M40" s="31"/>
      <c r="N40" s="30"/>
    </row>
    <row r="41" spans="1:14" ht="13.35" customHeight="1">
      <c r="A41" s="30"/>
      <c r="B41" s="30"/>
      <c r="C41" s="30"/>
      <c r="D41" s="30"/>
      <c r="E41" s="30"/>
      <c r="F41" s="30"/>
      <c r="G41" s="30"/>
      <c r="H41" s="29"/>
      <c r="I41" s="29"/>
      <c r="J41" s="29"/>
      <c r="K41" s="29"/>
      <c r="L41" s="29"/>
      <c r="M41" s="29"/>
      <c r="N41" s="30"/>
    </row>
    <row r="42" spans="1:14" ht="13.35" customHeight="1">
      <c r="A42" s="56">
        <v>0.65277777777777779</v>
      </c>
      <c r="B42" s="30">
        <v>13</v>
      </c>
      <c r="C42" s="30">
        <v>10</v>
      </c>
      <c r="D42" s="30">
        <v>15</v>
      </c>
      <c r="E42" s="30" t="s">
        <v>216</v>
      </c>
      <c r="F42" s="30" t="str">
        <f>F37</f>
        <v>4.A</v>
      </c>
      <c r="G42" s="29"/>
      <c r="H42" s="29" t="str">
        <f>H37</f>
        <v>4.B</v>
      </c>
      <c r="I42" s="29"/>
      <c r="J42" s="29" t="str">
        <f>F35</f>
        <v>2.A</v>
      </c>
      <c r="K42" s="29"/>
      <c r="L42" s="29" t="s">
        <v>63</v>
      </c>
      <c r="M42" s="29"/>
      <c r="N42" s="29"/>
    </row>
    <row r="43" spans="1:14" ht="13.35" customHeight="1">
      <c r="A43" s="30"/>
      <c r="B43" s="30"/>
      <c r="C43" s="30"/>
      <c r="D43" s="30"/>
      <c r="E43" s="30"/>
      <c r="F43" s="30"/>
      <c r="G43" s="29"/>
      <c r="H43" s="29"/>
      <c r="I43" s="29"/>
      <c r="J43" s="29"/>
      <c r="K43" s="29"/>
      <c r="L43" s="29"/>
      <c r="M43" s="29"/>
      <c r="N43" s="29"/>
    </row>
    <row r="44" spans="1:14" ht="13.35" customHeight="1">
      <c r="A44" s="56">
        <v>0.67013888888888884</v>
      </c>
      <c r="B44" s="29">
        <v>14</v>
      </c>
      <c r="C44" s="29">
        <v>10</v>
      </c>
      <c r="D44" s="29">
        <v>16</v>
      </c>
      <c r="E44" s="29" t="s">
        <v>215</v>
      </c>
      <c r="F44" s="29" t="str">
        <f>F36</f>
        <v>3.A</v>
      </c>
      <c r="G44" s="29"/>
      <c r="H44" s="29" t="str">
        <f>H36</f>
        <v>3.B</v>
      </c>
      <c r="I44" s="29"/>
      <c r="J44" s="29" t="str">
        <f>H35</f>
        <v>2.B</v>
      </c>
      <c r="K44" s="29"/>
      <c r="L44" s="29" t="s">
        <v>63</v>
      </c>
      <c r="M44" s="29"/>
      <c r="N44" s="29"/>
    </row>
    <row r="45" spans="1:14" ht="13.35" customHeight="1">
      <c r="A45" s="30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ht="13.35" customHeight="1">
      <c r="A46" s="56">
        <v>0.6875</v>
      </c>
      <c r="B46" s="29">
        <v>15</v>
      </c>
      <c r="C46" s="29">
        <v>10</v>
      </c>
      <c r="D46" s="29">
        <v>17</v>
      </c>
      <c r="E46" s="29" t="s">
        <v>222</v>
      </c>
      <c r="F46" s="29" t="str">
        <f>IF(K39&lt;M39,F39,IF(K39=M39,"Verlierer HF 1",H39))</f>
        <v>Verlierer HF 1</v>
      </c>
      <c r="G46" s="29"/>
      <c r="H46" s="29" t="str">
        <f>IF(K40&lt;M40,F40,IF(K40=M40,"Verlierer HF 2",H40))</f>
        <v>Verlierer HF 2</v>
      </c>
      <c r="I46" s="29"/>
      <c r="J46" s="29" t="str">
        <f>F48</f>
        <v>Sieger HF 1</v>
      </c>
      <c r="K46" s="29"/>
      <c r="L46" s="29" t="s">
        <v>63</v>
      </c>
      <c r="M46" s="29"/>
      <c r="N46" s="29"/>
    </row>
    <row r="47" spans="1:14" ht="13.35" customHeight="1">
      <c r="A47" s="30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ht="13.35" customHeight="1">
      <c r="A48" s="56">
        <v>0.70486111111111105</v>
      </c>
      <c r="B48" s="29">
        <v>16</v>
      </c>
      <c r="C48" s="29">
        <v>10</v>
      </c>
      <c r="D48" s="29">
        <v>18</v>
      </c>
      <c r="E48" s="29" t="s">
        <v>221</v>
      </c>
      <c r="F48" s="29" t="str">
        <f>IF(K39&gt;M39,F39,IF(K39=M39,"Sieger HF 1",H39))</f>
        <v>Sieger HF 1</v>
      </c>
      <c r="G48" s="29"/>
      <c r="H48" s="29" t="str">
        <f>IF(K40&gt;M40,F40,IF(K40=M40,"Sieger HF 2",H40))</f>
        <v>Sieger HF 2</v>
      </c>
      <c r="I48" s="29"/>
      <c r="J48" s="29" t="str">
        <f>F46</f>
        <v>Verlierer HF 1</v>
      </c>
      <c r="K48" s="29"/>
      <c r="L48" s="29" t="s">
        <v>63</v>
      </c>
      <c r="M48" s="29"/>
      <c r="N48" s="29"/>
    </row>
    <row r="49" spans="1:14" ht="13.35" customHeight="1">
      <c r="A49" s="30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 ht="13.35" customHeight="1">
      <c r="A50" s="30"/>
      <c r="B50" s="3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 ht="13.35" customHeight="1">
      <c r="A51" s="55"/>
      <c r="B51" s="29"/>
      <c r="C51" s="29"/>
      <c r="D51" s="29"/>
      <c r="E51" s="29"/>
      <c r="F51" s="42" t="s">
        <v>269</v>
      </c>
      <c r="G51" s="29"/>
      <c r="H51" s="29"/>
      <c r="I51" s="29"/>
      <c r="J51" s="29"/>
      <c r="K51" s="29"/>
      <c r="L51" s="29"/>
      <c r="M51" s="29"/>
      <c r="N51" s="29"/>
    </row>
    <row r="52" spans="1:14" ht="13.35" customHeight="1">
      <c r="A52" s="55"/>
      <c r="B52" s="29"/>
      <c r="C52" s="29"/>
      <c r="D52" s="29"/>
      <c r="E52" s="29"/>
      <c r="F52" s="65">
        <v>1</v>
      </c>
      <c r="G52" s="29"/>
      <c r="H52" s="29"/>
      <c r="I52" s="29"/>
      <c r="J52" s="29"/>
      <c r="K52" s="29"/>
      <c r="L52" s="29"/>
      <c r="M52" s="29"/>
      <c r="N52" s="29"/>
    </row>
    <row r="53" spans="1:14" ht="13.35" customHeight="1">
      <c r="A53" s="55"/>
      <c r="B53" s="29"/>
      <c r="C53" s="29"/>
      <c r="D53" s="29"/>
      <c r="E53" s="29"/>
      <c r="F53" s="65">
        <v>2</v>
      </c>
      <c r="G53" s="29"/>
      <c r="H53" s="29"/>
      <c r="I53" s="29"/>
      <c r="J53" s="29"/>
      <c r="K53" s="29"/>
      <c r="L53" s="29"/>
      <c r="M53" s="29"/>
      <c r="N53" s="29"/>
    </row>
    <row r="54" spans="1:14" ht="13.35" customHeight="1">
      <c r="A54" s="55"/>
      <c r="B54" s="29"/>
      <c r="C54" s="29"/>
      <c r="D54" s="29"/>
      <c r="E54" s="29"/>
      <c r="F54" s="65">
        <v>3</v>
      </c>
      <c r="G54" s="29"/>
      <c r="H54" s="29"/>
      <c r="I54" s="29"/>
      <c r="J54" s="29"/>
      <c r="K54" s="29"/>
      <c r="L54" s="29"/>
      <c r="M54" s="29"/>
      <c r="N54" s="29"/>
    </row>
    <row r="55" spans="1:14" ht="13.35" customHeight="1">
      <c r="A55" s="55"/>
      <c r="B55" s="29"/>
      <c r="C55" s="29"/>
      <c r="D55" s="29"/>
      <c r="E55" s="29"/>
      <c r="F55" s="65">
        <v>4</v>
      </c>
      <c r="G55" s="29"/>
      <c r="H55" s="29"/>
      <c r="I55" s="29"/>
      <c r="J55" s="29"/>
      <c r="K55" s="29"/>
      <c r="L55" s="29"/>
      <c r="M55" s="29"/>
      <c r="N55" s="29"/>
    </row>
    <row r="56" spans="1:14" ht="13.35" customHeight="1">
      <c r="A56" s="55"/>
      <c r="B56" s="29"/>
      <c r="C56" s="29"/>
      <c r="D56" s="29"/>
      <c r="E56" s="29"/>
      <c r="F56" s="65">
        <v>5</v>
      </c>
      <c r="G56" s="29"/>
      <c r="H56" s="29"/>
      <c r="I56" s="29"/>
      <c r="J56" s="29"/>
      <c r="K56" s="29"/>
      <c r="L56" s="29"/>
      <c r="M56" s="29"/>
      <c r="N56" s="29"/>
    </row>
    <row r="57" spans="1:14" ht="13.35" customHeight="1">
      <c r="A57" s="55"/>
      <c r="B57" s="29"/>
      <c r="C57" s="29"/>
      <c r="D57" s="29"/>
      <c r="E57" s="29"/>
      <c r="F57" s="65">
        <v>6</v>
      </c>
      <c r="G57" s="29"/>
      <c r="H57" s="29"/>
      <c r="I57" s="29"/>
      <c r="J57" s="29"/>
      <c r="K57" s="29"/>
      <c r="L57" s="29"/>
      <c r="M57" s="29"/>
      <c r="N57" s="29"/>
    </row>
    <row r="58" spans="1:14" ht="13.35" customHeight="1">
      <c r="A58" s="55"/>
      <c r="B58" s="29"/>
      <c r="C58" s="29"/>
      <c r="D58" s="29"/>
      <c r="E58" s="29"/>
      <c r="F58" s="65">
        <v>7</v>
      </c>
      <c r="G58" s="29"/>
      <c r="H58" s="29"/>
      <c r="I58" s="29"/>
      <c r="J58" s="29"/>
      <c r="K58" s="29"/>
      <c r="L58" s="29"/>
      <c r="M58" s="29"/>
      <c r="N58" s="29"/>
    </row>
    <row r="59" spans="1:14" ht="13.35" customHeight="1">
      <c r="A59" s="55"/>
      <c r="B59" s="29"/>
      <c r="C59" s="29"/>
      <c r="D59" s="29"/>
      <c r="E59" s="29"/>
      <c r="F59" s="68">
        <v>8</v>
      </c>
      <c r="G59" s="29"/>
      <c r="H59" s="29"/>
      <c r="I59" s="29"/>
      <c r="J59" s="29"/>
      <c r="K59" s="29"/>
      <c r="L59" s="29"/>
      <c r="M59" s="29"/>
      <c r="N59" s="29"/>
    </row>
    <row r="60" spans="1:14" ht="13.35" customHeight="1">
      <c r="A60" s="55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ht="13.35" customHeight="1">
      <c r="A61" s="55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</row>
    <row r="62" spans="1:14" ht="13.35" customHeight="1">
      <c r="A62" s="55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</row>
    <row r="63" spans="1:14" ht="13.35" customHeight="1">
      <c r="A63" s="55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ht="13.35" customHeight="1">
      <c r="A64" s="55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ht="14.25">
      <c r="A65" s="55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ht="13.35" customHeight="1">
      <c r="A66" s="55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ht="13.35" customHeight="1">
      <c r="A67" s="55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ht="13.35" customHeight="1">
      <c r="A68" s="55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ht="13.35" customHeight="1">
      <c r="A69" s="55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ht="13.35" customHeight="1">
      <c r="A70" s="55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ht="13.35" customHeight="1">
      <c r="A71" s="55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ht="13.35" customHeight="1">
      <c r="A72" s="55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ht="13.35" customHeight="1">
      <c r="A73" s="55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ht="13.35" customHeight="1">
      <c r="A74" s="55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ht="13.35" customHeight="1">
      <c r="A75" s="55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</row>
    <row r="76" spans="1:14" ht="13.35" customHeight="1">
      <c r="A76" s="55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</row>
    <row r="77" spans="1:14" ht="13.35" customHeight="1">
      <c r="A77" s="55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</row>
    <row r="78" spans="1:14" ht="13.35" customHeight="1">
      <c r="A78" s="55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</row>
    <row r="79" spans="1:14" ht="13.35" customHeight="1">
      <c r="A79" s="55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</row>
    <row r="80" spans="1:14" ht="13.35" customHeight="1">
      <c r="A80" s="55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</row>
    <row r="81" spans="1:14" ht="13.35" customHeight="1">
      <c r="A81" s="55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</row>
    <row r="82" spans="1:14" ht="14.25">
      <c r="A82" s="55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</row>
    <row r="83" spans="1:14" ht="13.35" customHeight="1">
      <c r="A83" s="55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</row>
    <row r="84" spans="1:14" ht="13.35" customHeight="1">
      <c r="A84" s="55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</row>
    <row r="85" spans="1:14" ht="13.35" customHeight="1">
      <c r="A85" s="55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</row>
    <row r="86" spans="1:14" ht="13.35" customHeight="1">
      <c r="A86" s="55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</row>
    <row r="87" spans="1:14" ht="13.35" customHeight="1">
      <c r="A87" s="55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</row>
    <row r="88" spans="1:14" ht="13.35" customHeight="1">
      <c r="A88" s="55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</row>
    <row r="89" spans="1:14" ht="13.35" customHeight="1">
      <c r="A89" s="55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</row>
    <row r="90" spans="1:14" ht="13.35" customHeight="1">
      <c r="A90" s="55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</row>
    <row r="91" spans="1:14" ht="14.25">
      <c r="A91" s="55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</row>
    <row r="92" spans="1:14" ht="13.35" customHeight="1">
      <c r="A92" s="55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</row>
    <row r="93" spans="1:14" ht="13.35" customHeight="1">
      <c r="A93" s="55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  <row r="94" spans="1:14" ht="14.25">
      <c r="A94" s="55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</row>
    <row r="95" spans="1:14" ht="13.35" customHeight="1">
      <c r="A95" s="55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</row>
    <row r="96" spans="1:14" ht="13.35" customHeight="1">
      <c r="A96" s="55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</row>
    <row r="97" spans="1:14" ht="13.35" customHeight="1">
      <c r="A97" s="55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</row>
    <row r="98" spans="1:14" ht="13.35" customHeight="1">
      <c r="A98" s="55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</row>
    <row r="99" spans="1:14" ht="13.35" customHeight="1">
      <c r="A99" s="55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</row>
    <row r="100" spans="1:14" ht="13.35" customHeight="1">
      <c r="A100" s="55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</row>
    <row r="101" spans="1:14" ht="14.25">
      <c r="A101" s="55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</row>
    <row r="102" spans="1:14" ht="13.35" customHeight="1">
      <c r="A102" s="55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</row>
    <row r="103" spans="1:14" ht="13.35" customHeight="1">
      <c r="A103" s="55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</row>
    <row r="104" spans="1:14" ht="13.35" customHeight="1">
      <c r="A104" s="55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</row>
    <row r="105" spans="1:14" ht="13.35" customHeight="1">
      <c r="A105" s="55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</row>
    <row r="106" spans="1:14" ht="13.35" customHeight="1">
      <c r="A106" s="55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</row>
    <row r="107" spans="1:14" ht="13.35" customHeight="1">
      <c r="A107" s="55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</row>
    <row r="108" spans="1:14" ht="13.35" customHeight="1">
      <c r="A108" s="55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</row>
    <row r="109" spans="1:14" ht="13.35" customHeight="1">
      <c r="A109" s="55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</row>
    <row r="110" spans="1:14" ht="13.35" customHeight="1">
      <c r="A110" s="55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</row>
    <row r="111" spans="1:14" ht="13.35" customHeight="1">
      <c r="A111" s="55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</row>
    <row r="112" spans="1:14" ht="13.35" customHeight="1">
      <c r="A112" s="55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</row>
    <row r="113" spans="1:14" ht="13.35" customHeight="1">
      <c r="A113" s="55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</row>
    <row r="114" spans="1:14" ht="13.35" customHeight="1">
      <c r="A114" s="55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</row>
    <row r="115" spans="1:14" ht="13.35" customHeight="1">
      <c r="A115" s="55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</row>
    <row r="116" spans="1:14" ht="13.35" customHeight="1">
      <c r="A116" s="55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</row>
    <row r="117" spans="1:14" ht="13.35" customHeight="1">
      <c r="A117" s="55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</row>
    <row r="118" spans="1:14" ht="13.35" customHeight="1">
      <c r="A118" s="55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</row>
    <row r="119" spans="1:14" ht="13.35" customHeight="1">
      <c r="A119" s="55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</row>
    <row r="120" spans="1:14" ht="13.35" customHeight="1">
      <c r="A120" s="55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</row>
    <row r="121" spans="1:14" ht="13.35" customHeight="1">
      <c r="A121" s="55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</row>
    <row r="122" spans="1:14" ht="13.35" customHeight="1">
      <c r="A122" s="55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</row>
    <row r="123" spans="1:14" ht="13.35" customHeight="1">
      <c r="A123" s="55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</row>
    <row r="124" spans="1:14" ht="13.35" customHeight="1">
      <c r="A124" s="55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</row>
    <row r="125" spans="1:14" ht="13.35" customHeight="1">
      <c r="A125" s="55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</row>
    <row r="126" spans="1:14" ht="13.35" customHeight="1">
      <c r="A126" s="55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</row>
    <row r="127" spans="1:14" ht="13.35" customHeight="1">
      <c r="A127" s="55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</row>
    <row r="128" spans="1:14" ht="13.35" customHeight="1">
      <c r="A128" s="55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</row>
    <row r="129" spans="1:14" ht="13.35" customHeight="1">
      <c r="A129" s="55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</row>
    <row r="130" spans="1:14" ht="13.35" customHeight="1">
      <c r="A130" s="55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</row>
    <row r="131" spans="1:14" ht="14.25">
      <c r="A131" s="55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</row>
    <row r="132" spans="1:14" ht="13.35" customHeight="1">
      <c r="A132" s="55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</row>
    <row r="133" spans="1:14" ht="13.35" customHeight="1">
      <c r="A133" s="55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</row>
    <row r="134" spans="1:14" ht="13.35" customHeight="1">
      <c r="A134" s="55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</row>
    <row r="135" spans="1:14" ht="13.35" customHeight="1">
      <c r="A135" s="55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</row>
    <row r="136" spans="1:14" ht="14.25">
      <c r="A136" s="55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</row>
    <row r="137" spans="1:14" ht="13.35" customHeight="1">
      <c r="A137" s="55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</row>
    <row r="138" spans="1:14" ht="13.35" customHeight="1">
      <c r="A138" s="55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</row>
    <row r="139" spans="1:14" ht="14.25">
      <c r="A139" s="55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</row>
    <row r="140" spans="1:14" ht="13.35" customHeight="1">
      <c r="A140" s="55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</row>
    <row r="141" spans="1:14" ht="13.35" customHeight="1">
      <c r="A141" s="55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</row>
    <row r="142" spans="1:14" ht="13.35" customHeight="1">
      <c r="A142" s="55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</row>
    <row r="143" spans="1:14" ht="13.35" customHeight="1">
      <c r="A143" s="55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</row>
    <row r="144" spans="1:14" ht="13.35" customHeight="1">
      <c r="A144" s="55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</row>
    <row r="145" spans="1:14" ht="13.35" customHeight="1">
      <c r="A145" s="55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</row>
    <row r="146" spans="1:14" ht="13.35" customHeight="1">
      <c r="A146" s="55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</row>
    <row r="147" spans="1:14" ht="13.35" customHeight="1">
      <c r="A147" s="55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</row>
    <row r="148" spans="1:14" ht="14.25">
      <c r="A148" s="55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  <row r="149" spans="1:14" ht="13.35" customHeight="1">
      <c r="A149" s="55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</row>
    <row r="150" spans="1:14" ht="13.35" customHeight="1">
      <c r="A150" s="55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</row>
    <row r="151" spans="1:14" ht="13.35" customHeight="1">
      <c r="A151" s="55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</row>
    <row r="152" spans="1:14" ht="14.25">
      <c r="A152" s="55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</row>
    <row r="153" spans="1:14" ht="13.35" customHeight="1">
      <c r="A153" s="55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</row>
    <row r="154" spans="1:14" ht="13.35" customHeight="1">
      <c r="A154" s="55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</row>
    <row r="155" spans="1:14" ht="13.35" customHeight="1">
      <c r="A155" s="55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</row>
    <row r="156" spans="1:14" ht="13.35" customHeight="1">
      <c r="A156" s="55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</row>
    <row r="157" spans="1:14" ht="13.35" customHeight="1">
      <c r="A157" s="55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</row>
    <row r="158" spans="1:14" ht="14.25">
      <c r="A158" s="55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14" ht="13.35" customHeight="1">
      <c r="A159" s="55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14" ht="14.25">
      <c r="A160" s="55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spans="1:14" ht="13.35" customHeight="1">
      <c r="A161" s="55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</row>
    <row r="162" spans="1:14" ht="13.35" customHeight="1">
      <c r="A162" s="55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  <row r="163" spans="1:14" ht="13.35" customHeight="1">
      <c r="A163" s="55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</row>
    <row r="164" spans="1:14" ht="13.35" customHeight="1">
      <c r="A164" s="55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</row>
    <row r="165" spans="1:14" ht="13.35" customHeight="1">
      <c r="A165" s="55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</row>
    <row r="166" spans="1:14" ht="13.35" customHeight="1">
      <c r="A166" s="55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</row>
    <row r="167" spans="1:14" ht="14.25">
      <c r="A167" s="55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</row>
    <row r="168" spans="1:14" ht="13.35" customHeight="1">
      <c r="A168" s="55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</row>
    <row r="169" spans="1:14" ht="14.25">
      <c r="A169" s="55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</row>
    <row r="170" spans="1:14" ht="13.35" customHeight="1">
      <c r="A170" s="55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</row>
    <row r="171" spans="1:14" ht="13.35" customHeight="1">
      <c r="A171" s="55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</row>
    <row r="172" spans="1:14" ht="13.35" customHeight="1">
      <c r="A172" s="55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</row>
    <row r="173" spans="1:14" ht="13.35" customHeight="1">
      <c r="A173" s="55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</row>
    <row r="174" spans="1:14" ht="13.35" customHeight="1"/>
    <row r="175" spans="1:14" ht="14.25"/>
    <row r="176" spans="1:14" ht="13.35" customHeight="1"/>
    <row r="177" ht="14.25"/>
    <row r="178" ht="13.35" customHeight="1"/>
    <row r="179" ht="13.35" customHeight="1"/>
    <row r="180" ht="13.35" customHeight="1"/>
    <row r="181" ht="13.35" customHeight="1"/>
    <row r="182" ht="13.35" customHeight="1"/>
    <row r="183" ht="14.25"/>
    <row r="184" ht="13.35" customHeight="1"/>
    <row r="185" ht="13.35" customHeight="1"/>
    <row r="186" ht="14.25"/>
    <row r="187" ht="13.35" customHeight="1"/>
    <row r="188" ht="13.35" customHeight="1"/>
    <row r="189" ht="13.35" customHeight="1"/>
    <row r="190" ht="14.25"/>
    <row r="191" ht="14.25"/>
    <row r="192" ht="13.35" customHeight="1"/>
    <row r="193" ht="13.35" customHeight="1"/>
    <row r="194" ht="13.35" customHeight="1"/>
    <row r="195" ht="14.25"/>
    <row r="196" ht="13.35" customHeight="1"/>
    <row r="197" ht="14.25"/>
    <row r="198" ht="13.35" customHeight="1"/>
    <row r="199" ht="13.35" customHeight="1"/>
    <row r="200" ht="13.35" customHeight="1"/>
    <row r="201" ht="14.25"/>
    <row r="202" ht="13.35" customHeight="1"/>
    <row r="203" ht="13.35" customHeight="1"/>
    <row r="204" ht="13.35" customHeight="1"/>
    <row r="205" ht="13.35" customHeight="1"/>
    <row r="206" ht="13.35" customHeight="1"/>
    <row r="207" ht="13.35" customHeight="1"/>
    <row r="208" ht="13.35" customHeight="1"/>
    <row r="209" ht="13.35" customHeight="1"/>
    <row r="210" ht="13.35" customHeight="1"/>
    <row r="211" ht="13.35" customHeight="1"/>
    <row r="212" ht="13.35" customHeight="1"/>
    <row r="213" ht="13.35" customHeight="1"/>
    <row r="214" ht="13.35" customHeight="1"/>
    <row r="215" ht="13.35" customHeight="1"/>
    <row r="216" ht="13.35" customHeight="1"/>
    <row r="217" ht="13.35" customHeight="1"/>
    <row r="218" ht="13.35" customHeight="1"/>
    <row r="219" ht="13.35" customHeight="1"/>
    <row r="220" ht="13.35" customHeight="1"/>
    <row r="221" ht="13.35" customHeight="1"/>
    <row r="222" ht="13.35" customHeight="1"/>
    <row r="223" ht="13.35" customHeight="1"/>
    <row r="224" ht="13.35" customHeight="1"/>
    <row r="225" ht="13.35" customHeight="1"/>
    <row r="226" ht="13.35" customHeight="1"/>
    <row r="227" ht="13.35" customHeight="1"/>
    <row r="228" ht="13.35" customHeight="1"/>
    <row r="229" ht="13.35" customHeight="1"/>
    <row r="230" ht="13.35" customHeight="1"/>
    <row r="231" ht="13.35" customHeight="1"/>
    <row r="232" ht="13.35" customHeight="1"/>
    <row r="233" ht="13.35" customHeight="1"/>
    <row r="234" ht="13.35" customHeight="1"/>
    <row r="235" ht="13.35" customHeight="1"/>
    <row r="236" ht="13.35" customHeight="1"/>
    <row r="237" ht="13.35" customHeight="1"/>
    <row r="238" ht="13.35" customHeight="1"/>
    <row r="239" ht="13.35" customHeight="1"/>
    <row r="240" ht="13.35" customHeight="1"/>
    <row r="241" ht="13.35" customHeight="1"/>
    <row r="242" ht="13.35" customHeight="1"/>
    <row r="243" ht="13.35" customHeight="1"/>
    <row r="244" ht="13.35" customHeight="1"/>
    <row r="245" ht="13.35" customHeight="1"/>
    <row r="246" ht="13.35" customHeight="1"/>
    <row r="247" ht="13.35" customHeight="1"/>
    <row r="248" ht="13.35" customHeight="1"/>
    <row r="249" ht="13.35" customHeight="1"/>
    <row r="250" ht="13.35" customHeight="1"/>
    <row r="251" ht="14.25"/>
    <row r="252" ht="13.35" customHeight="1"/>
    <row r="253" ht="14.25"/>
    <row r="254" ht="13.3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1">
    <mergeCell ref="A1:C2"/>
  </mergeCells>
  <pageMargins left="0.7" right="0.7" top="0.78740157499999996" bottom="0.78740157499999996" header="0.3" footer="0.3"/>
  <pageSetup paperSize="9" scale="77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48576"/>
  <sheetViews>
    <sheetView workbookViewId="0">
      <selection activeCell="J2" sqref="J2"/>
    </sheetView>
  </sheetViews>
  <sheetFormatPr baseColWidth="10" defaultRowHeight="12.95" customHeight="1"/>
  <cols>
    <col min="1" max="1" width="6.375" style="4" customWidth="1"/>
    <col min="2" max="4" width="4.25" style="1" customWidth="1"/>
    <col min="5" max="5" width="8.625" style="1" customWidth="1"/>
    <col min="6" max="6" width="22.875" style="1" customWidth="1"/>
    <col min="7" max="7" width="1.625" style="1" customWidth="1"/>
    <col min="8" max="8" width="22.875" style="1" customWidth="1"/>
    <col min="9" max="9" width="1.625" style="1" customWidth="1"/>
    <col min="10" max="10" width="22.875" style="1" customWidth="1"/>
    <col min="11" max="11" width="2.625" style="1" customWidth="1"/>
    <col min="12" max="12" width="1.625" style="1" customWidth="1"/>
    <col min="13" max="13" width="2.625" style="1" customWidth="1"/>
    <col min="14" max="14" width="21" style="1" customWidth="1"/>
    <col min="15" max="19" width="11.875" style="1" customWidth="1"/>
    <col min="20" max="20" width="2.625" style="1" customWidth="1"/>
    <col min="21" max="21" width="2.25" style="1" customWidth="1"/>
    <col min="22" max="22" width="2.625" style="1" customWidth="1"/>
    <col min="23" max="1024" width="11.875" style="1" customWidth="1"/>
  </cols>
  <sheetData>
    <row r="1" spans="1:19" ht="14.25">
      <c r="A1" s="81" t="s">
        <v>270</v>
      </c>
      <c r="B1" s="81"/>
      <c r="C1" s="81"/>
      <c r="D1" s="29"/>
      <c r="E1" s="29"/>
      <c r="F1" s="42" t="s">
        <v>58</v>
      </c>
      <c r="G1" s="34"/>
      <c r="H1" s="29"/>
      <c r="I1" s="29"/>
      <c r="J1" s="29"/>
      <c r="K1" s="34"/>
      <c r="L1" s="34"/>
      <c r="M1" s="29"/>
      <c r="N1" s="29"/>
    </row>
    <row r="2" spans="1:19" ht="14.25">
      <c r="A2" s="81"/>
      <c r="B2" s="81"/>
      <c r="C2" s="81"/>
      <c r="D2" s="29"/>
      <c r="E2" s="29"/>
      <c r="F2" s="65" t="s">
        <v>271</v>
      </c>
      <c r="G2" s="29"/>
      <c r="H2" s="29"/>
      <c r="I2" s="29"/>
      <c r="J2" s="29"/>
      <c r="K2" s="29"/>
      <c r="L2" s="29"/>
      <c r="M2" s="29"/>
      <c r="N2" s="31"/>
    </row>
    <row r="3" spans="1:19" ht="14.25">
      <c r="A3" s="53"/>
      <c r="B3" s="29"/>
      <c r="C3" s="29"/>
      <c r="D3" s="29"/>
      <c r="E3" s="29"/>
      <c r="F3" s="65" t="s">
        <v>272</v>
      </c>
      <c r="G3" s="29"/>
      <c r="H3" s="29"/>
      <c r="I3" s="29"/>
      <c r="J3" s="29"/>
      <c r="K3" s="29"/>
      <c r="L3" s="29"/>
      <c r="M3" s="29"/>
      <c r="N3" s="31"/>
    </row>
    <row r="4" spans="1:19" ht="14.25">
      <c r="A4" s="53"/>
      <c r="B4" s="29"/>
      <c r="C4" s="29"/>
      <c r="D4" s="29"/>
      <c r="E4" s="29"/>
      <c r="F4" s="65" t="s">
        <v>273</v>
      </c>
      <c r="G4" s="29"/>
      <c r="H4" s="29"/>
      <c r="I4" s="29"/>
      <c r="J4" s="29"/>
      <c r="K4" s="29"/>
      <c r="L4" s="29"/>
      <c r="M4" s="29"/>
      <c r="N4" s="31"/>
    </row>
    <row r="5" spans="1:19" ht="14.25">
      <c r="A5" s="53"/>
      <c r="B5" s="29"/>
      <c r="C5" s="29"/>
      <c r="D5" s="29"/>
      <c r="E5" s="29"/>
      <c r="F5" s="65" t="s">
        <v>274</v>
      </c>
      <c r="G5" s="29"/>
      <c r="H5" s="29"/>
      <c r="I5" s="29"/>
      <c r="J5" s="29"/>
      <c r="K5" s="29"/>
      <c r="L5" s="29"/>
      <c r="M5" s="29"/>
      <c r="N5" s="31"/>
    </row>
    <row r="6" spans="1:19" ht="14.25">
      <c r="A6" s="52" t="s">
        <v>268</v>
      </c>
      <c r="B6" s="60"/>
      <c r="C6" s="34"/>
      <c r="D6" s="34"/>
      <c r="E6" s="29"/>
      <c r="F6" s="68" t="s">
        <v>266</v>
      </c>
      <c r="G6" s="29"/>
      <c r="H6" s="29"/>
      <c r="I6" s="29"/>
      <c r="J6" s="29"/>
      <c r="K6" s="34"/>
      <c r="L6" s="34"/>
      <c r="M6" s="29"/>
      <c r="N6" s="31"/>
    </row>
    <row r="7" spans="1:19" ht="14.25">
      <c r="A7" s="52"/>
      <c r="B7" s="34" t="s">
        <v>268</v>
      </c>
      <c r="C7" s="34"/>
      <c r="D7" s="34"/>
      <c r="E7" s="29"/>
      <c r="F7" s="29"/>
      <c r="G7" s="29"/>
      <c r="H7" s="29"/>
      <c r="I7" s="29"/>
      <c r="J7" s="29"/>
      <c r="K7" s="29"/>
      <c r="L7" s="29"/>
      <c r="M7" s="29"/>
      <c r="N7" s="31"/>
      <c r="O7"/>
      <c r="P7"/>
      <c r="Q7"/>
    </row>
    <row r="8" spans="1:19" ht="14.25">
      <c r="A8" s="51" t="s">
        <v>52</v>
      </c>
      <c r="B8" s="29"/>
      <c r="C8" s="34"/>
      <c r="D8" s="34"/>
      <c r="E8" s="34"/>
      <c r="F8" s="29"/>
      <c r="G8" s="29"/>
      <c r="H8" s="29"/>
      <c r="I8" s="29"/>
      <c r="J8" s="29"/>
      <c r="K8" s="29"/>
      <c r="L8" s="29"/>
      <c r="M8" s="29"/>
      <c r="N8" s="31"/>
      <c r="O8"/>
      <c r="P8"/>
      <c r="Q8"/>
    </row>
    <row r="9" spans="1:19" ht="14.25">
      <c r="A9" s="52"/>
      <c r="B9" s="34"/>
      <c r="C9" s="29"/>
      <c r="D9" s="34"/>
      <c r="E9" s="34"/>
      <c r="F9" s="29"/>
      <c r="G9" s="29"/>
      <c r="H9" s="29"/>
      <c r="I9" s="29"/>
      <c r="J9" s="29"/>
      <c r="K9" s="29"/>
      <c r="L9" s="29"/>
      <c r="M9" s="29"/>
      <c r="N9" s="31"/>
      <c r="O9"/>
      <c r="P9"/>
      <c r="Q9"/>
      <c r="R9" s="15"/>
      <c r="S9" s="11"/>
    </row>
    <row r="10" spans="1:19" ht="14.25">
      <c r="A10" s="52" t="s">
        <v>53</v>
      </c>
      <c r="B10" s="34" t="s">
        <v>54</v>
      </c>
      <c r="C10" s="34" t="s">
        <v>55</v>
      </c>
      <c r="D10" s="34" t="s">
        <v>56</v>
      </c>
      <c r="E10" s="34" t="s">
        <v>57</v>
      </c>
      <c r="F10" s="29"/>
      <c r="G10" s="34" t="s">
        <v>58</v>
      </c>
      <c r="H10" s="29"/>
      <c r="I10" s="29"/>
      <c r="J10" s="34" t="s">
        <v>59</v>
      </c>
      <c r="K10" s="29"/>
      <c r="L10" s="29"/>
      <c r="M10" s="29"/>
      <c r="N10" s="31"/>
      <c r="O10"/>
      <c r="P10"/>
      <c r="Q10"/>
      <c r="R10" s="15"/>
      <c r="S10" s="11"/>
    </row>
    <row r="11" spans="1:19" ht="14.25">
      <c r="A11" s="52"/>
      <c r="B11" s="34"/>
      <c r="C11" s="34"/>
      <c r="D11" s="34"/>
      <c r="E11" s="34"/>
      <c r="F11" s="29"/>
      <c r="G11" s="34"/>
      <c r="H11" s="29"/>
      <c r="I11" s="29"/>
      <c r="J11" s="34"/>
      <c r="K11" s="29"/>
      <c r="L11" s="29"/>
      <c r="M11" s="29"/>
      <c r="N11" s="31"/>
      <c r="O11"/>
      <c r="P11"/>
      <c r="Q11"/>
      <c r="R11" s="15"/>
      <c r="S11" s="11"/>
    </row>
    <row r="12" spans="1:19" ht="14.25">
      <c r="A12" s="55" t="s">
        <v>71</v>
      </c>
      <c r="B12" s="29">
        <v>4</v>
      </c>
      <c r="C12" s="29">
        <v>11</v>
      </c>
      <c r="D12" s="29">
        <v>1</v>
      </c>
      <c r="E12" s="31"/>
      <c r="F12" s="28" t="str">
        <f>F2</f>
        <v>MTV Nordel w</v>
      </c>
      <c r="G12" s="28" t="s">
        <v>62</v>
      </c>
      <c r="H12" s="28" t="str">
        <f>F3</f>
        <v>TuS Halden-Herbeck</v>
      </c>
      <c r="I12" s="29"/>
      <c r="J12" s="29" t="str">
        <f>F6</f>
        <v>TuS Empelde m</v>
      </c>
      <c r="K12" s="29"/>
      <c r="L12" s="29" t="s">
        <v>63</v>
      </c>
      <c r="M12" s="29"/>
      <c r="N12" s="31"/>
      <c r="O12"/>
      <c r="P12"/>
      <c r="Q12"/>
      <c r="R12" s="15"/>
      <c r="S12" s="11"/>
    </row>
    <row r="13" spans="1:19" ht="14.25">
      <c r="A13" s="55"/>
      <c r="B13" s="31"/>
      <c r="C13" s="30">
        <v>12</v>
      </c>
      <c r="D13" s="30">
        <v>2</v>
      </c>
      <c r="E13" s="31"/>
      <c r="F13" s="28" t="str">
        <f>F4</f>
        <v>TKH m</v>
      </c>
      <c r="G13" s="28" t="s">
        <v>62</v>
      </c>
      <c r="H13" s="28" t="str">
        <f>F5</f>
        <v>SCE Gliesmarode m</v>
      </c>
      <c r="I13" s="31"/>
      <c r="J13" s="29" t="str">
        <f>F6</f>
        <v>TuS Empelde m</v>
      </c>
      <c r="K13" s="31"/>
      <c r="L13" s="29" t="s">
        <v>63</v>
      </c>
      <c r="M13" s="31"/>
      <c r="N13" s="31"/>
      <c r="O13"/>
      <c r="P13"/>
      <c r="Q13"/>
      <c r="R13" s="15"/>
    </row>
    <row r="14" spans="1:19" ht="14.25">
      <c r="A14" s="31"/>
      <c r="B14" s="31"/>
      <c r="C14" s="30"/>
      <c r="D14" s="30"/>
      <c r="E14" s="31"/>
      <c r="F14" s="31"/>
      <c r="G14" s="31"/>
      <c r="H14" s="31"/>
      <c r="I14" s="29"/>
      <c r="J14" s="31"/>
      <c r="K14" s="29"/>
      <c r="L14" s="31"/>
      <c r="M14" s="29"/>
      <c r="N14" s="31"/>
      <c r="O14"/>
      <c r="P14"/>
      <c r="Q14"/>
      <c r="R14" s="15"/>
    </row>
    <row r="15" spans="1:19" ht="14.25">
      <c r="A15" s="55" t="s">
        <v>75</v>
      </c>
      <c r="B15" s="29">
        <v>6</v>
      </c>
      <c r="C15" s="29">
        <v>11</v>
      </c>
      <c r="D15" s="29">
        <v>3</v>
      </c>
      <c r="E15" s="31"/>
      <c r="F15" s="28" t="str">
        <f>F6</f>
        <v>TuS Empelde m</v>
      </c>
      <c r="G15" s="29" t="s">
        <v>62</v>
      </c>
      <c r="H15" s="28" t="str">
        <f>F2</f>
        <v>MTV Nordel w</v>
      </c>
      <c r="I15" s="31"/>
      <c r="J15" s="29" t="str">
        <f>F5</f>
        <v>SCE Gliesmarode m</v>
      </c>
      <c r="K15" s="29"/>
      <c r="L15" s="29" t="s">
        <v>63</v>
      </c>
      <c r="M15" s="29"/>
      <c r="N15" s="31"/>
      <c r="O15"/>
      <c r="P15"/>
      <c r="Q15"/>
      <c r="R15" s="15"/>
    </row>
    <row r="16" spans="1:19" ht="14.25">
      <c r="A16" s="31"/>
      <c r="B16" s="31"/>
      <c r="C16" s="30">
        <v>12</v>
      </c>
      <c r="D16" s="30">
        <v>4</v>
      </c>
      <c r="E16" s="31"/>
      <c r="F16" s="28" t="str">
        <f>F3</f>
        <v>TuS Halden-Herbeck</v>
      </c>
      <c r="G16" s="28" t="s">
        <v>62</v>
      </c>
      <c r="H16" s="28" t="str">
        <f>F4</f>
        <v>TKH m</v>
      </c>
      <c r="I16" s="29"/>
      <c r="J16" s="29" t="str">
        <f>F5</f>
        <v>SCE Gliesmarode m</v>
      </c>
      <c r="K16" s="29"/>
      <c r="L16" s="29" t="s">
        <v>63</v>
      </c>
      <c r="M16" s="29"/>
      <c r="N16" s="31"/>
      <c r="O16"/>
      <c r="P16"/>
      <c r="Q16"/>
      <c r="R16" s="15"/>
    </row>
    <row r="17" spans="1:19" ht="14.25">
      <c r="A17" s="31"/>
      <c r="B17" s="29"/>
      <c r="C17" s="29"/>
      <c r="D17" s="29"/>
      <c r="E17" s="31"/>
      <c r="F17" s="31"/>
      <c r="G17" s="31"/>
      <c r="H17" s="31"/>
      <c r="I17" s="29"/>
      <c r="J17" s="29"/>
      <c r="K17" s="29"/>
      <c r="L17" s="31"/>
      <c r="M17" s="29"/>
      <c r="N17" s="31"/>
      <c r="O17"/>
      <c r="P17"/>
      <c r="Q17"/>
      <c r="R17" s="15"/>
      <c r="S17" s="15"/>
    </row>
    <row r="18" spans="1:19" ht="14.25">
      <c r="A18" s="55" t="s">
        <v>77</v>
      </c>
      <c r="B18" s="29">
        <v>8</v>
      </c>
      <c r="C18" s="29">
        <v>11</v>
      </c>
      <c r="D18" s="29">
        <v>5</v>
      </c>
      <c r="E18" s="31"/>
      <c r="F18" s="28" t="str">
        <f>F5</f>
        <v>SCE Gliesmarode m</v>
      </c>
      <c r="G18" s="28" t="s">
        <v>62</v>
      </c>
      <c r="H18" s="28" t="str">
        <f>F2</f>
        <v>MTV Nordel w</v>
      </c>
      <c r="I18" s="29"/>
      <c r="J18" s="29" t="str">
        <f>F3</f>
        <v>TuS Halden-Herbeck</v>
      </c>
      <c r="K18" s="29"/>
      <c r="L18" s="29" t="s">
        <v>63</v>
      </c>
      <c r="M18" s="29"/>
      <c r="N18" s="31"/>
      <c r="O18"/>
      <c r="P18"/>
      <c r="Q18"/>
      <c r="R18" s="15"/>
      <c r="S18" s="15"/>
    </row>
    <row r="19" spans="1:19" ht="14.25">
      <c r="A19" s="31"/>
      <c r="B19" s="29"/>
      <c r="C19" s="29">
        <v>12</v>
      </c>
      <c r="D19" s="29">
        <v>6</v>
      </c>
      <c r="E19" s="31"/>
      <c r="F19" s="28" t="str">
        <f>F3</f>
        <v>TuS Halden-Herbeck</v>
      </c>
      <c r="G19" s="28" t="s">
        <v>62</v>
      </c>
      <c r="H19" s="28" t="str">
        <f>F6</f>
        <v>TuS Empelde m</v>
      </c>
      <c r="I19" s="29"/>
      <c r="J19" s="29" t="str">
        <f>F3</f>
        <v>TuS Halden-Herbeck</v>
      </c>
      <c r="K19" s="29"/>
      <c r="L19" s="29" t="s">
        <v>63</v>
      </c>
      <c r="M19" s="29"/>
      <c r="N19" s="31"/>
      <c r="O19"/>
      <c r="P19"/>
      <c r="Q19"/>
      <c r="R19" s="15"/>
      <c r="S19" s="15"/>
    </row>
    <row r="20" spans="1:19" ht="14.25">
      <c r="A20" s="31"/>
      <c r="B20" s="31"/>
      <c r="C20" s="30"/>
      <c r="D20" s="30"/>
      <c r="E20" s="31"/>
      <c r="F20" s="31"/>
      <c r="G20" s="31"/>
      <c r="H20" s="31"/>
      <c r="I20" s="29"/>
      <c r="J20" s="31"/>
      <c r="K20" s="29"/>
      <c r="L20" s="31"/>
      <c r="M20" s="29"/>
      <c r="N20" s="31"/>
      <c r="O20"/>
      <c r="P20"/>
      <c r="Q20"/>
      <c r="R20" s="15"/>
      <c r="S20" s="15"/>
    </row>
    <row r="21" spans="1:19" ht="14.25">
      <c r="A21" s="55" t="s">
        <v>79</v>
      </c>
      <c r="B21" s="29">
        <v>10</v>
      </c>
      <c r="C21" s="29">
        <v>11</v>
      </c>
      <c r="D21" s="29">
        <v>7</v>
      </c>
      <c r="E21" s="31"/>
      <c r="F21" s="28" t="str">
        <f>F2</f>
        <v>MTV Nordel w</v>
      </c>
      <c r="G21" s="28" t="s">
        <v>62</v>
      </c>
      <c r="H21" s="28" t="str">
        <f>F4</f>
        <v>TKH m</v>
      </c>
      <c r="I21" s="29"/>
      <c r="J21" s="29" t="str">
        <f>F4</f>
        <v>TKH m</v>
      </c>
      <c r="K21" s="29"/>
      <c r="L21" s="29" t="s">
        <v>63</v>
      </c>
      <c r="M21" s="29"/>
      <c r="N21" s="31"/>
      <c r="O21"/>
      <c r="P21"/>
      <c r="Q21"/>
      <c r="R21" s="15"/>
      <c r="S21" s="15"/>
    </row>
    <row r="22" spans="1:19" ht="14.25">
      <c r="A22" s="31"/>
      <c r="B22" s="31"/>
      <c r="C22" s="30">
        <v>12</v>
      </c>
      <c r="D22" s="30">
        <v>8</v>
      </c>
      <c r="E22" s="31"/>
      <c r="F22" s="28" t="str">
        <f>F5</f>
        <v>SCE Gliesmarode m</v>
      </c>
      <c r="G22" s="28" t="s">
        <v>62</v>
      </c>
      <c r="H22" s="28" t="str">
        <f>F6</f>
        <v>TuS Empelde m</v>
      </c>
      <c r="I22" s="29"/>
      <c r="J22" s="29" t="str">
        <f>F4</f>
        <v>TKH m</v>
      </c>
      <c r="K22" s="29"/>
      <c r="L22" s="29" t="s">
        <v>63</v>
      </c>
      <c r="M22" s="29"/>
      <c r="N22" s="31"/>
      <c r="O22"/>
      <c r="P22"/>
      <c r="Q22"/>
      <c r="R22" s="15"/>
      <c r="S22" s="15"/>
    </row>
    <row r="23" spans="1:19" ht="14.25">
      <c r="A23" s="55"/>
      <c r="B23" s="29"/>
      <c r="C23" s="29"/>
      <c r="D23" s="29"/>
      <c r="E23" s="31"/>
      <c r="F23" s="31"/>
      <c r="G23" s="31"/>
      <c r="H23" s="31"/>
      <c r="I23" s="29"/>
      <c r="J23" s="29"/>
      <c r="K23" s="29"/>
      <c r="L23" s="31"/>
      <c r="M23" s="29"/>
      <c r="N23" s="31"/>
      <c r="R23" s="15"/>
      <c r="S23" s="15"/>
    </row>
    <row r="24" spans="1:19" ht="14.25">
      <c r="A24" s="55" t="s">
        <v>81</v>
      </c>
      <c r="B24" s="29">
        <v>12</v>
      </c>
      <c r="C24" s="29">
        <v>11</v>
      </c>
      <c r="D24" s="29">
        <v>9</v>
      </c>
      <c r="E24" s="31"/>
      <c r="F24" s="28" t="str">
        <f>F5</f>
        <v>SCE Gliesmarode m</v>
      </c>
      <c r="G24" s="28" t="s">
        <v>62</v>
      </c>
      <c r="H24" s="28" t="str">
        <f>F3</f>
        <v>TuS Halden-Herbeck</v>
      </c>
      <c r="I24" s="29"/>
      <c r="J24" s="29" t="str">
        <f>F2</f>
        <v>MTV Nordel w</v>
      </c>
      <c r="K24" s="29"/>
      <c r="L24" s="29" t="s">
        <v>63</v>
      </c>
      <c r="M24" s="29"/>
      <c r="N24" s="31"/>
      <c r="R24" s="15"/>
      <c r="S24" s="15"/>
    </row>
    <row r="25" spans="1:19" ht="14.25">
      <c r="A25" s="31"/>
      <c r="B25" s="29"/>
      <c r="C25" s="29">
        <v>12</v>
      </c>
      <c r="D25" s="29">
        <v>10</v>
      </c>
      <c r="E25" s="29"/>
      <c r="F25" s="28" t="str">
        <f>F4</f>
        <v>TKH m</v>
      </c>
      <c r="G25" s="28" t="s">
        <v>62</v>
      </c>
      <c r="H25" s="28" t="str">
        <f>F6</f>
        <v>TuS Empelde m</v>
      </c>
      <c r="I25" s="29"/>
      <c r="J25" s="29" t="str">
        <f>F2</f>
        <v>MTV Nordel w</v>
      </c>
      <c r="K25" s="29"/>
      <c r="L25" s="29" t="s">
        <v>63</v>
      </c>
      <c r="M25" s="29"/>
      <c r="N25" s="31"/>
      <c r="R25" s="15"/>
      <c r="S25" s="15"/>
    </row>
    <row r="26" spans="1:19" ht="14.25">
      <c r="A26" s="31"/>
      <c r="B26" s="31"/>
      <c r="C26" s="30"/>
      <c r="D26" s="30"/>
      <c r="E26" s="31"/>
      <c r="F26" s="31"/>
      <c r="G26" s="31"/>
      <c r="H26" s="31"/>
      <c r="I26" s="29"/>
      <c r="J26" s="31"/>
      <c r="K26" s="29"/>
      <c r="L26" s="31"/>
      <c r="M26" s="29"/>
      <c r="N26" s="31"/>
      <c r="R26" s="15"/>
      <c r="S26" s="15"/>
    </row>
    <row r="27" spans="1:19" ht="14.25">
      <c r="A27" s="31"/>
      <c r="B27" s="29"/>
      <c r="C27" s="29"/>
      <c r="D27" s="29"/>
      <c r="E27" s="29"/>
      <c r="F27" s="31"/>
      <c r="G27" s="29"/>
      <c r="H27" s="29"/>
      <c r="I27" s="29"/>
      <c r="J27" s="29"/>
      <c r="K27" s="29"/>
      <c r="L27" s="31"/>
      <c r="M27" s="29"/>
      <c r="N27" s="31"/>
      <c r="R27" s="15"/>
      <c r="S27" s="15"/>
    </row>
    <row r="28" spans="1:19" ht="14.25">
      <c r="A28" s="31"/>
      <c r="B28" s="31"/>
      <c r="C28" s="30"/>
      <c r="D28" s="30"/>
      <c r="E28" s="31"/>
      <c r="F28" s="42" t="s">
        <v>275</v>
      </c>
      <c r="G28" s="31"/>
      <c r="H28" s="31"/>
      <c r="I28" s="29"/>
      <c r="J28" s="31"/>
      <c r="K28" s="29"/>
      <c r="L28" s="31"/>
      <c r="M28" s="29"/>
      <c r="N28" s="31"/>
      <c r="O28" s="15"/>
      <c r="P28" s="15"/>
      <c r="Q28" s="15"/>
      <c r="R28" s="15"/>
      <c r="S28" s="15"/>
    </row>
    <row r="29" spans="1:19" ht="14.25">
      <c r="A29" s="31"/>
      <c r="B29" s="29"/>
      <c r="C29" s="29"/>
      <c r="D29" s="29"/>
      <c r="E29" s="29"/>
      <c r="F29" s="65">
        <v>1</v>
      </c>
      <c r="G29" s="29"/>
      <c r="H29" s="29"/>
      <c r="I29" s="29"/>
      <c r="J29" s="29"/>
      <c r="K29" s="29"/>
      <c r="L29" s="31"/>
      <c r="M29" s="29"/>
      <c r="N29" s="31"/>
      <c r="O29" s="15"/>
      <c r="P29" s="15"/>
      <c r="Q29" s="15"/>
      <c r="R29" s="15"/>
      <c r="S29" s="15"/>
    </row>
    <row r="30" spans="1:19" ht="14.25">
      <c r="A30" s="31"/>
      <c r="B30" s="31"/>
      <c r="C30" s="30"/>
      <c r="D30" s="30"/>
      <c r="E30" s="31"/>
      <c r="F30" s="65">
        <v>2</v>
      </c>
      <c r="G30" s="31"/>
      <c r="H30" s="31"/>
      <c r="I30" s="29"/>
      <c r="J30" s="31"/>
      <c r="K30" s="29"/>
      <c r="L30" s="31"/>
      <c r="M30" s="29"/>
      <c r="N30" s="31"/>
      <c r="O30" s="15"/>
      <c r="P30" s="15"/>
      <c r="Q30" s="15"/>
      <c r="R30" s="15"/>
      <c r="S30" s="15"/>
    </row>
    <row r="31" spans="1:19" ht="14.25">
      <c r="A31" s="31"/>
      <c r="B31" s="29"/>
      <c r="C31" s="29"/>
      <c r="D31" s="29"/>
      <c r="E31" s="29"/>
      <c r="F31" s="65">
        <v>3</v>
      </c>
      <c r="G31" s="29"/>
      <c r="H31" s="29"/>
      <c r="I31" s="29"/>
      <c r="J31" s="29"/>
      <c r="K31" s="29"/>
      <c r="L31" s="29"/>
      <c r="M31" s="29"/>
      <c r="N31" s="29"/>
      <c r="O31" s="15"/>
      <c r="P31" s="15"/>
      <c r="Q31" s="15"/>
      <c r="R31" s="15"/>
      <c r="S31" s="15"/>
    </row>
    <row r="32" spans="1:19" ht="14.25">
      <c r="A32" s="31"/>
      <c r="B32" s="29"/>
      <c r="C32" s="29"/>
      <c r="D32" s="29"/>
      <c r="E32" s="29"/>
      <c r="F32" s="65">
        <v>4</v>
      </c>
      <c r="G32" s="29"/>
      <c r="H32" s="29"/>
      <c r="I32" s="29"/>
      <c r="J32" s="29"/>
      <c r="K32" s="29"/>
      <c r="L32" s="29"/>
      <c r="M32" s="29"/>
      <c r="N32" s="29"/>
      <c r="O32" s="15"/>
      <c r="P32" s="15"/>
      <c r="Q32" s="15"/>
      <c r="R32" s="15"/>
      <c r="S32" s="15"/>
    </row>
    <row r="33" spans="1:19" ht="14.25">
      <c r="A33" s="55"/>
      <c r="B33" s="29"/>
      <c r="C33" s="29"/>
      <c r="D33" s="29"/>
      <c r="E33" s="29"/>
      <c r="F33" s="68">
        <v>5</v>
      </c>
      <c r="G33" s="29"/>
      <c r="H33" s="29"/>
      <c r="I33" s="29"/>
      <c r="J33" s="29"/>
      <c r="K33" s="29"/>
      <c r="L33" s="29"/>
      <c r="M33" s="29"/>
      <c r="N33" s="29"/>
      <c r="O33" s="15"/>
      <c r="P33" s="15"/>
      <c r="Q33" s="15"/>
      <c r="R33" s="15"/>
      <c r="S33" s="15"/>
    </row>
    <row r="34" spans="1:19" ht="13.35" customHeight="1">
      <c r="A34" s="55"/>
      <c r="B34" s="29"/>
      <c r="C34" s="29"/>
      <c r="D34" s="29"/>
      <c r="E34" s="31"/>
      <c r="F34" s="31"/>
      <c r="G34" s="29"/>
      <c r="H34" s="29"/>
      <c r="I34" s="29"/>
      <c r="J34" s="29"/>
      <c r="K34" s="29"/>
      <c r="L34" s="29"/>
      <c r="M34" s="29"/>
      <c r="N34" s="29"/>
      <c r="O34" s="15"/>
      <c r="P34" s="15"/>
      <c r="Q34" s="15"/>
      <c r="R34" s="15"/>
      <c r="S34" s="15"/>
    </row>
    <row r="35" spans="1:19" ht="13.35" customHeight="1">
      <c r="A35" s="31"/>
      <c r="B35" s="29"/>
      <c r="C35" s="29"/>
      <c r="D35" s="29"/>
      <c r="E35" s="31"/>
      <c r="F35" s="31"/>
      <c r="G35" s="29"/>
      <c r="H35" s="29"/>
      <c r="I35" s="29"/>
      <c r="J35" s="29"/>
      <c r="K35" s="29"/>
      <c r="L35" s="29"/>
      <c r="M35" s="29"/>
      <c r="N35" s="29"/>
      <c r="O35" s="15"/>
      <c r="P35" s="15"/>
      <c r="Q35" s="15"/>
      <c r="R35" s="15"/>
      <c r="S35" s="15"/>
    </row>
    <row r="36" spans="1:19" ht="13.35" customHeight="1">
      <c r="A36" s="53"/>
      <c r="B36" s="29"/>
      <c r="C36" s="29"/>
      <c r="D36" s="29"/>
      <c r="E36" s="31"/>
      <c r="F36" s="31"/>
      <c r="G36" s="29"/>
      <c r="H36" s="29"/>
      <c r="I36" s="29"/>
      <c r="J36" s="29"/>
      <c r="K36" s="29"/>
      <c r="L36" s="29"/>
      <c r="M36" s="29"/>
      <c r="N36" s="29"/>
      <c r="O36" s="15"/>
      <c r="P36" s="15"/>
      <c r="Q36" s="15"/>
      <c r="R36" s="15"/>
      <c r="S36" s="15"/>
    </row>
    <row r="37" spans="1:19" ht="13.35" customHeight="1">
      <c r="E37"/>
      <c r="F37"/>
      <c r="O37" s="15"/>
      <c r="P37" s="15"/>
      <c r="Q37" s="15"/>
      <c r="R37" s="15"/>
      <c r="S37" s="15"/>
    </row>
    <row r="38" spans="1:19" ht="13.35" customHeight="1">
      <c r="E38"/>
      <c r="F38"/>
      <c r="O38" s="15"/>
      <c r="P38" s="15"/>
      <c r="Q38" s="15"/>
      <c r="R38" s="15"/>
      <c r="S38" s="15"/>
    </row>
    <row r="39" spans="1:19" ht="13.35" customHeight="1">
      <c r="E39"/>
      <c r="F39"/>
      <c r="O39" s="15"/>
      <c r="P39" s="15"/>
      <c r="Q39" s="15"/>
      <c r="R39" s="15"/>
      <c r="S39" s="15"/>
    </row>
    <row r="40" spans="1:19" ht="13.35" customHeight="1">
      <c r="E40"/>
      <c r="F40"/>
      <c r="O40" s="15"/>
      <c r="P40" s="15"/>
      <c r="Q40" s="15"/>
      <c r="R40" s="15"/>
      <c r="S40" s="15"/>
    </row>
    <row r="41" spans="1:19" ht="13.35" customHeight="1">
      <c r="E41"/>
      <c r="F41" s="1" t="s">
        <v>268</v>
      </c>
      <c r="O41" s="15"/>
      <c r="P41" s="15"/>
      <c r="Q41" s="15"/>
      <c r="R41" s="15"/>
      <c r="S41" s="15"/>
    </row>
    <row r="42" spans="1:19" ht="13.35" customHeight="1">
      <c r="O42" s="15"/>
      <c r="P42" s="15"/>
      <c r="Q42" s="15"/>
      <c r="R42" s="15"/>
      <c r="S42" s="15"/>
    </row>
    <row r="43" spans="1:19" ht="13.35" customHeight="1">
      <c r="O43" s="15"/>
      <c r="P43" s="15"/>
      <c r="Q43" s="15"/>
      <c r="R43" s="15"/>
      <c r="S43" s="15"/>
    </row>
    <row r="44" spans="1:19" ht="13.35" customHeight="1">
      <c r="O44" s="15"/>
      <c r="P44" s="15"/>
      <c r="Q44" s="15"/>
      <c r="R44" s="15"/>
      <c r="S44" s="15"/>
    </row>
    <row r="45" spans="1:19" ht="13.35" customHeight="1">
      <c r="O45" s="15"/>
      <c r="P45" s="15"/>
      <c r="Q45" s="15"/>
      <c r="R45" s="15"/>
      <c r="S45" s="15"/>
    </row>
    <row r="46" spans="1:19" ht="13.35" customHeight="1">
      <c r="O46" s="15"/>
      <c r="P46" s="15"/>
      <c r="Q46" s="15"/>
      <c r="R46" s="15"/>
      <c r="S46" s="15"/>
    </row>
    <row r="47" spans="1:19" ht="13.35" customHeight="1">
      <c r="O47" s="15"/>
      <c r="P47" s="15"/>
      <c r="Q47" s="15"/>
      <c r="R47" s="15"/>
      <c r="S47" s="15"/>
    </row>
    <row r="48" spans="1:19" ht="13.35" customHeight="1">
      <c r="O48" s="15"/>
      <c r="P48" s="15"/>
      <c r="Q48" s="15"/>
      <c r="R48" s="15"/>
      <c r="S48" s="15"/>
    </row>
    <row r="49" spans="15:19" ht="13.35" customHeight="1">
      <c r="O49" s="15"/>
      <c r="P49" s="15"/>
      <c r="Q49" s="15"/>
      <c r="R49" s="15"/>
      <c r="S49" s="15"/>
    </row>
    <row r="50" spans="15:19" ht="13.35" customHeight="1">
      <c r="O50" s="15"/>
      <c r="P50" s="15"/>
      <c r="Q50" s="15"/>
      <c r="R50" s="15"/>
      <c r="S50" s="15"/>
    </row>
    <row r="51" spans="15:19" ht="13.35" customHeight="1">
      <c r="O51" s="15"/>
      <c r="P51" s="15"/>
      <c r="Q51" s="15"/>
      <c r="R51" s="15"/>
      <c r="S51" s="15"/>
    </row>
    <row r="52" spans="15:19" ht="13.35" customHeight="1">
      <c r="O52" s="15"/>
      <c r="P52" s="15"/>
      <c r="Q52" s="15"/>
      <c r="R52" s="15"/>
      <c r="S52" s="15"/>
    </row>
    <row r="53" spans="15:19" ht="13.35" customHeight="1">
      <c r="O53" s="15"/>
      <c r="P53" s="15"/>
      <c r="Q53" s="15"/>
      <c r="R53" s="15"/>
      <c r="S53" s="15"/>
    </row>
    <row r="54" spans="15:19" ht="13.35" customHeight="1">
      <c r="O54" s="15"/>
      <c r="P54" s="15"/>
      <c r="Q54" s="15"/>
      <c r="R54" s="15"/>
      <c r="S54" s="15"/>
    </row>
    <row r="55" spans="15:19" ht="13.35" customHeight="1">
      <c r="O55" s="15"/>
      <c r="P55" s="15"/>
      <c r="Q55" s="15"/>
      <c r="R55" s="15"/>
      <c r="S55" s="15"/>
    </row>
    <row r="56" spans="15:19" ht="13.35" customHeight="1">
      <c r="O56" s="15"/>
      <c r="P56" s="15"/>
      <c r="Q56" s="15"/>
      <c r="R56" s="15"/>
      <c r="S56" s="15"/>
    </row>
    <row r="57" spans="15:19" ht="13.35" customHeight="1">
      <c r="O57" s="15"/>
      <c r="P57" s="15"/>
      <c r="Q57" s="15"/>
      <c r="R57" s="15"/>
      <c r="S57" s="15"/>
    </row>
    <row r="58" spans="15:19" ht="13.35" customHeight="1">
      <c r="O58" s="15"/>
      <c r="P58" s="15"/>
      <c r="Q58" s="15"/>
      <c r="R58" s="15"/>
      <c r="S58" s="15"/>
    </row>
    <row r="59" spans="15:19" ht="13.35" customHeight="1">
      <c r="O59" s="15"/>
      <c r="P59" s="15"/>
      <c r="Q59" s="15"/>
      <c r="R59" s="15"/>
      <c r="S59" s="15"/>
    </row>
    <row r="60" spans="15:19" ht="13.35" customHeight="1">
      <c r="O60" s="15"/>
      <c r="P60" s="15"/>
      <c r="Q60" s="15"/>
      <c r="R60" s="15"/>
      <c r="S60" s="15"/>
    </row>
    <row r="61" spans="15:19" ht="13.35" customHeight="1">
      <c r="O61" s="15"/>
      <c r="P61" s="15"/>
      <c r="Q61" s="15"/>
      <c r="R61" s="15"/>
      <c r="S61" s="15"/>
    </row>
    <row r="62" spans="15:19" ht="14.25">
      <c r="O62" s="15"/>
      <c r="P62" s="15"/>
      <c r="Q62" s="15"/>
    </row>
    <row r="63" spans="15:19" ht="13.35" customHeight="1">
      <c r="O63" s="15"/>
      <c r="P63" s="15"/>
      <c r="Q63" s="15"/>
    </row>
    <row r="64" spans="15:19" ht="13.35" customHeight="1">
      <c r="O64" s="15"/>
      <c r="P64" s="15"/>
      <c r="Q64" s="15"/>
    </row>
    <row r="65" spans="15:17" ht="13.35" customHeight="1">
      <c r="O65" s="15"/>
      <c r="P65" s="15"/>
      <c r="Q65" s="15"/>
    </row>
    <row r="66" spans="15:17" ht="13.35" customHeight="1">
      <c r="O66" s="15"/>
      <c r="P66" s="15"/>
      <c r="Q66" s="15"/>
    </row>
    <row r="67" spans="15:17" ht="13.35" customHeight="1">
      <c r="O67" s="15"/>
      <c r="P67" s="15"/>
      <c r="Q67" s="15"/>
    </row>
    <row r="68" spans="15:17" ht="13.35" customHeight="1">
      <c r="O68" s="15"/>
      <c r="P68" s="15"/>
      <c r="Q68" s="15"/>
    </row>
    <row r="69" spans="15:17" ht="13.35" customHeight="1">
      <c r="O69" s="15"/>
      <c r="P69" s="15"/>
      <c r="Q69" s="15"/>
    </row>
    <row r="70" spans="15:17" ht="13.35" customHeight="1">
      <c r="O70" s="15"/>
      <c r="P70" s="15"/>
      <c r="Q70" s="15"/>
    </row>
    <row r="71" spans="15:17" ht="13.35" customHeight="1">
      <c r="O71" s="15"/>
      <c r="P71" s="15"/>
      <c r="Q71" s="15"/>
    </row>
    <row r="72" spans="15:17" ht="13.35" customHeight="1">
      <c r="O72" s="15"/>
      <c r="P72" s="15"/>
      <c r="Q72" s="15"/>
    </row>
    <row r="73" spans="15:17" ht="13.35" customHeight="1">
      <c r="O73" s="15"/>
      <c r="P73" s="15"/>
      <c r="Q73" s="15"/>
    </row>
    <row r="74" spans="15:17" ht="13.35" customHeight="1">
      <c r="O74" s="15"/>
      <c r="P74" s="15"/>
      <c r="Q74" s="15"/>
    </row>
    <row r="75" spans="15:17" ht="13.35" customHeight="1">
      <c r="O75" s="15"/>
      <c r="P75" s="15"/>
      <c r="Q75" s="15"/>
    </row>
    <row r="76" spans="15:17" ht="13.35" customHeight="1">
      <c r="O76" s="15"/>
      <c r="P76" s="15"/>
      <c r="Q76" s="15"/>
    </row>
    <row r="77" spans="15:17" ht="13.35" customHeight="1">
      <c r="O77" s="15"/>
      <c r="P77" s="15"/>
      <c r="Q77" s="15"/>
    </row>
    <row r="78" spans="15:17" ht="13.35" customHeight="1">
      <c r="O78" s="15"/>
      <c r="P78" s="15"/>
      <c r="Q78" s="15"/>
    </row>
    <row r="79" spans="15:17" ht="14.25">
      <c r="O79" s="15"/>
      <c r="P79" s="15"/>
      <c r="Q79" s="15"/>
    </row>
    <row r="80" spans="15:17" ht="13.35" customHeight="1">
      <c r="O80" s="15"/>
      <c r="P80" s="15"/>
      <c r="Q80" s="15"/>
    </row>
    <row r="81" spans="15:17" ht="13.35" customHeight="1">
      <c r="O81" s="15"/>
      <c r="P81" s="15"/>
      <c r="Q81" s="15"/>
    </row>
    <row r="82" spans="15:17" ht="13.35" customHeight="1">
      <c r="O82" s="15"/>
      <c r="P82" s="15"/>
      <c r="Q82" s="15"/>
    </row>
    <row r="83" spans="15:17" ht="13.35" customHeight="1">
      <c r="O83" s="15"/>
      <c r="P83" s="15"/>
      <c r="Q83" s="15"/>
    </row>
    <row r="84" spans="15:17" ht="13.35" customHeight="1">
      <c r="O84" s="15"/>
      <c r="P84" s="15"/>
      <c r="Q84" s="15"/>
    </row>
    <row r="85" spans="15:17" ht="13.35" customHeight="1">
      <c r="O85" s="15"/>
      <c r="P85" s="15"/>
      <c r="Q85" s="15"/>
    </row>
    <row r="86" spans="15:17" ht="13.35" customHeight="1">
      <c r="O86" s="15"/>
      <c r="P86" s="15"/>
      <c r="Q86" s="15"/>
    </row>
    <row r="87" spans="15:17" ht="13.35" customHeight="1">
      <c r="O87" s="15"/>
      <c r="P87" s="15"/>
      <c r="Q87" s="15"/>
    </row>
    <row r="88" spans="15:17" ht="14.25">
      <c r="O88" s="15"/>
      <c r="P88" s="15"/>
      <c r="Q88" s="15"/>
    </row>
    <row r="89" spans="15:17" ht="13.35" customHeight="1">
      <c r="O89" s="15"/>
      <c r="P89" s="15"/>
      <c r="Q89" s="15"/>
    </row>
    <row r="90" spans="15:17" ht="13.35" customHeight="1">
      <c r="O90" s="15"/>
      <c r="P90" s="15"/>
      <c r="Q90" s="15"/>
    </row>
    <row r="91" spans="15:17" ht="14.25">
      <c r="O91" s="15"/>
      <c r="P91" s="15"/>
      <c r="Q91" s="15"/>
    </row>
    <row r="92" spans="15:17" ht="13.35" customHeight="1">
      <c r="O92" s="15"/>
      <c r="P92" s="15"/>
      <c r="Q92" s="15"/>
    </row>
    <row r="93" spans="15:17" ht="13.35" customHeight="1">
      <c r="O93" s="15"/>
      <c r="P93" s="15"/>
      <c r="Q93" s="15"/>
    </row>
    <row r="94" spans="15:17" ht="13.35" customHeight="1">
      <c r="O94" s="15"/>
      <c r="P94" s="15"/>
      <c r="Q94" s="15"/>
    </row>
    <row r="95" spans="15:17" ht="13.35" customHeight="1">
      <c r="O95" s="15"/>
      <c r="P95" s="15"/>
      <c r="Q95" s="15"/>
    </row>
    <row r="96" spans="15:17" ht="13.35" customHeight="1">
      <c r="O96" s="15"/>
      <c r="P96" s="15"/>
      <c r="Q96" s="15"/>
    </row>
    <row r="97" spans="15:20" ht="13.35" customHeight="1">
      <c r="O97" s="15"/>
      <c r="P97" s="15"/>
      <c r="Q97" s="15"/>
    </row>
    <row r="98" spans="15:20" ht="14.25">
      <c r="O98" s="15"/>
      <c r="P98" s="15"/>
      <c r="Q98" s="15"/>
      <c r="R98" s="15"/>
      <c r="S98" s="15"/>
      <c r="T98" s="15"/>
    </row>
    <row r="99" spans="15:20" ht="13.35" customHeight="1">
      <c r="O99" s="15"/>
      <c r="P99" s="15"/>
      <c r="Q99" s="15"/>
      <c r="R99" s="15"/>
      <c r="S99" s="15"/>
      <c r="T99" s="15"/>
    </row>
    <row r="100" spans="15:20" ht="13.35" customHeight="1">
      <c r="O100" s="15"/>
      <c r="P100" s="15"/>
      <c r="Q100" s="15"/>
      <c r="R100" s="15"/>
      <c r="S100" s="15"/>
      <c r="T100" s="15"/>
    </row>
    <row r="101" spans="15:20" ht="13.35" customHeight="1">
      <c r="O101" s="15"/>
      <c r="P101" s="15"/>
      <c r="Q101" s="15"/>
      <c r="R101" s="15"/>
      <c r="S101" s="15"/>
      <c r="T101" s="15"/>
    </row>
    <row r="102" spans="15:20" ht="13.35" customHeight="1">
      <c r="O102" s="15"/>
      <c r="P102" s="15"/>
      <c r="Q102" s="15"/>
      <c r="R102" s="15"/>
      <c r="S102" s="15"/>
      <c r="T102" s="15"/>
    </row>
    <row r="103" spans="15:20" ht="13.35" customHeight="1">
      <c r="O103" s="15"/>
      <c r="P103" s="15"/>
      <c r="Q103" s="15"/>
      <c r="R103" s="15"/>
      <c r="S103" s="15"/>
      <c r="T103" s="15"/>
    </row>
    <row r="104" spans="15:20" ht="13.35" customHeight="1">
      <c r="O104" s="15"/>
      <c r="P104" s="15"/>
      <c r="Q104" s="15"/>
      <c r="R104" s="15"/>
      <c r="S104" s="15"/>
      <c r="T104" s="15"/>
    </row>
    <row r="105" spans="15:20" ht="13.35" customHeight="1">
      <c r="O105" s="15"/>
      <c r="P105" s="15"/>
      <c r="Q105" s="15"/>
      <c r="R105" s="15"/>
      <c r="S105" s="15"/>
      <c r="T105" s="15"/>
    </row>
    <row r="106" spans="15:20" ht="13.35" customHeight="1">
      <c r="O106" s="15"/>
      <c r="P106" s="15"/>
      <c r="Q106" s="15"/>
      <c r="R106" s="15"/>
      <c r="S106" s="15"/>
      <c r="T106" s="15"/>
    </row>
    <row r="107" spans="15:20" ht="13.35" customHeight="1">
      <c r="O107" s="15"/>
      <c r="P107" s="15"/>
      <c r="Q107" s="15"/>
      <c r="R107" s="15"/>
      <c r="S107" s="15"/>
      <c r="T107" s="15"/>
    </row>
    <row r="108" spans="15:20" ht="13.35" customHeight="1">
      <c r="O108" s="15"/>
      <c r="P108" s="15"/>
      <c r="Q108" s="15"/>
      <c r="R108" s="15"/>
      <c r="S108" s="15"/>
      <c r="T108" s="15"/>
    </row>
    <row r="109" spans="15:20" ht="13.35" customHeight="1">
      <c r="O109" s="15"/>
      <c r="P109" s="15"/>
      <c r="Q109" s="15"/>
      <c r="R109" s="15"/>
      <c r="S109" s="15"/>
      <c r="T109" s="15"/>
    </row>
    <row r="110" spans="15:20" ht="13.35" customHeight="1">
      <c r="O110" s="15"/>
      <c r="P110" s="15"/>
      <c r="Q110" s="15"/>
      <c r="R110" s="15"/>
      <c r="S110" s="15"/>
      <c r="T110" s="15"/>
    </row>
    <row r="111" spans="15:20" ht="13.35" customHeight="1">
      <c r="O111" s="15"/>
      <c r="P111" s="15"/>
      <c r="Q111" s="15"/>
      <c r="R111" s="15"/>
      <c r="S111" s="15"/>
      <c r="T111" s="15"/>
    </row>
    <row r="112" spans="15:20" ht="13.35" customHeight="1">
      <c r="O112" s="15"/>
      <c r="P112" s="15"/>
      <c r="Q112" s="15"/>
      <c r="R112" s="15"/>
      <c r="S112" s="15"/>
      <c r="T112" s="15"/>
    </row>
    <row r="113" spans="15:20" ht="13.35" customHeight="1">
      <c r="O113" s="15"/>
      <c r="P113" s="15"/>
      <c r="Q113" s="15"/>
      <c r="R113" s="15"/>
      <c r="S113" s="15"/>
      <c r="T113" s="15"/>
    </row>
    <row r="114" spans="15:20" ht="13.35" customHeight="1">
      <c r="O114" s="15"/>
      <c r="P114" s="15"/>
      <c r="Q114" s="15"/>
      <c r="R114" s="15"/>
      <c r="S114" s="15"/>
      <c r="T114" s="15"/>
    </row>
    <row r="115" spans="15:20" ht="13.35" customHeight="1">
      <c r="O115" s="15"/>
      <c r="P115" s="15"/>
      <c r="Q115" s="15"/>
      <c r="R115" s="15"/>
      <c r="S115" s="15"/>
      <c r="T115" s="15"/>
    </row>
    <row r="116" spans="15:20" ht="13.35" customHeight="1">
      <c r="O116" s="15"/>
      <c r="P116" s="15"/>
      <c r="Q116" s="15"/>
      <c r="R116" s="15"/>
      <c r="S116" s="15"/>
      <c r="T116" s="15"/>
    </row>
    <row r="117" spans="15:20" ht="13.35" customHeight="1">
      <c r="O117" s="15"/>
      <c r="P117" s="15"/>
      <c r="Q117" s="15"/>
      <c r="R117" s="15"/>
      <c r="S117" s="15"/>
      <c r="T117" s="15"/>
    </row>
    <row r="118" spans="15:20" ht="13.35" customHeight="1">
      <c r="O118" s="15"/>
      <c r="P118" s="15"/>
      <c r="Q118" s="15"/>
      <c r="R118" s="15"/>
      <c r="S118" s="15"/>
      <c r="T118" s="15"/>
    </row>
    <row r="119" spans="15:20" ht="13.35" customHeight="1">
      <c r="O119" s="15"/>
      <c r="P119" s="15"/>
      <c r="Q119" s="15"/>
      <c r="R119" s="15"/>
      <c r="S119" s="15"/>
      <c r="T119" s="15"/>
    </row>
    <row r="120" spans="15:20" ht="13.35" customHeight="1">
      <c r="O120" s="15"/>
      <c r="P120" s="15"/>
      <c r="Q120" s="15"/>
      <c r="R120" s="15"/>
      <c r="S120" s="15"/>
      <c r="T120" s="15"/>
    </row>
    <row r="121" spans="15:20" ht="13.35" customHeight="1">
      <c r="O121" s="15"/>
      <c r="P121" s="15"/>
      <c r="Q121" s="15"/>
      <c r="R121" s="15"/>
      <c r="S121" s="15"/>
      <c r="T121" s="15"/>
    </row>
    <row r="122" spans="15:20" ht="13.35" customHeight="1">
      <c r="O122" s="15"/>
      <c r="P122" s="15"/>
      <c r="Q122" s="15"/>
      <c r="R122" s="15"/>
      <c r="S122" s="15"/>
      <c r="T122" s="15"/>
    </row>
    <row r="123" spans="15:20" ht="13.35" customHeight="1">
      <c r="O123" s="15"/>
      <c r="P123" s="15"/>
      <c r="Q123" s="15"/>
      <c r="R123" s="15"/>
      <c r="S123" s="15"/>
      <c r="T123" s="15"/>
    </row>
    <row r="124" spans="15:20" ht="13.35" customHeight="1">
      <c r="O124" s="15"/>
      <c r="P124" s="15"/>
      <c r="Q124" s="15"/>
      <c r="R124" s="15"/>
      <c r="S124" s="15"/>
      <c r="T124" s="15"/>
    </row>
    <row r="125" spans="15:20" ht="13.35" customHeight="1">
      <c r="O125" s="15"/>
      <c r="P125" s="15"/>
      <c r="Q125" s="15"/>
      <c r="R125" s="15"/>
      <c r="S125" s="15"/>
      <c r="T125" s="15"/>
    </row>
    <row r="126" spans="15:20" ht="13.35" customHeight="1">
      <c r="O126" s="15"/>
      <c r="P126" s="15"/>
      <c r="Q126" s="15"/>
      <c r="R126" s="15"/>
      <c r="S126" s="15"/>
      <c r="T126" s="15"/>
    </row>
    <row r="127" spans="15:20" ht="13.35" customHeight="1">
      <c r="O127" s="15"/>
      <c r="P127" s="15"/>
      <c r="Q127" s="15"/>
      <c r="R127" s="15"/>
      <c r="S127" s="15"/>
      <c r="T127" s="15"/>
    </row>
    <row r="128" spans="15:20" ht="14.25">
      <c r="O128" s="15"/>
      <c r="P128" s="15"/>
      <c r="Q128" s="15"/>
    </row>
    <row r="129" spans="15:17" ht="13.35" customHeight="1">
      <c r="O129" s="15"/>
      <c r="P129" s="15"/>
      <c r="Q129" s="15"/>
    </row>
    <row r="130" spans="15:17" ht="13.35" customHeight="1">
      <c r="O130" s="15"/>
      <c r="P130" s="15"/>
      <c r="Q130" s="15"/>
    </row>
    <row r="131" spans="15:17" ht="13.35" customHeight="1">
      <c r="O131" s="15"/>
      <c r="P131" s="15"/>
      <c r="Q131" s="15"/>
    </row>
    <row r="132" spans="15:17" ht="13.35" customHeight="1">
      <c r="O132" s="15"/>
      <c r="P132" s="15"/>
      <c r="Q132" s="15"/>
    </row>
    <row r="133" spans="15:17" ht="14.25">
      <c r="O133" s="15"/>
      <c r="P133" s="15"/>
      <c r="Q133" s="15"/>
    </row>
    <row r="134" spans="15:17" ht="13.35" customHeight="1">
      <c r="O134" s="15"/>
      <c r="P134" s="15"/>
      <c r="Q134" s="15"/>
    </row>
    <row r="135" spans="15:17" ht="13.35" customHeight="1">
      <c r="O135" s="15"/>
      <c r="P135" s="15"/>
      <c r="Q135" s="15"/>
    </row>
    <row r="136" spans="15:17" ht="14.25">
      <c r="O136" s="15"/>
      <c r="P136" s="15"/>
      <c r="Q136" s="15"/>
    </row>
    <row r="137" spans="15:17" ht="13.35" customHeight="1">
      <c r="O137" s="15"/>
      <c r="P137" s="15"/>
      <c r="Q137" s="15"/>
    </row>
    <row r="138" spans="15:17" ht="13.35" customHeight="1">
      <c r="O138" s="15"/>
      <c r="P138" s="15"/>
      <c r="Q138" s="15"/>
    </row>
    <row r="139" spans="15:17" ht="13.35" customHeight="1">
      <c r="O139" s="15"/>
      <c r="P139" s="15"/>
      <c r="Q139" s="15"/>
    </row>
    <row r="140" spans="15:17" ht="13.35" customHeight="1">
      <c r="O140" s="15"/>
      <c r="P140" s="15"/>
      <c r="Q140" s="15"/>
    </row>
    <row r="141" spans="15:17" ht="13.35" customHeight="1">
      <c r="O141" s="15"/>
      <c r="P141" s="15"/>
      <c r="Q141" s="15"/>
    </row>
    <row r="142" spans="15:17" ht="13.35" customHeight="1">
      <c r="O142" s="15"/>
      <c r="P142" s="15"/>
      <c r="Q142" s="15"/>
    </row>
    <row r="143" spans="15:17" ht="13.35" customHeight="1">
      <c r="O143" s="15"/>
      <c r="P143" s="15"/>
      <c r="Q143" s="15"/>
    </row>
    <row r="144" spans="15:17" ht="13.35" customHeight="1">
      <c r="O144" s="15"/>
      <c r="P144" s="15"/>
      <c r="Q144" s="15"/>
    </row>
    <row r="145" spans="15:23" ht="14.25">
      <c r="O145" s="15"/>
      <c r="P145" s="15"/>
      <c r="Q145" s="15"/>
    </row>
    <row r="146" spans="15:23" ht="13.35" customHeight="1">
      <c r="O146" s="15"/>
      <c r="P146" s="15"/>
      <c r="Q146" s="15"/>
    </row>
    <row r="147" spans="15:23" ht="13.35" customHeight="1">
      <c r="O147" s="15"/>
      <c r="P147" s="15"/>
      <c r="Q147" s="15"/>
    </row>
    <row r="148" spans="15:23" ht="13.35" customHeight="1">
      <c r="O148" s="15"/>
      <c r="P148" s="15"/>
      <c r="Q148" s="15"/>
    </row>
    <row r="149" spans="15:23" ht="14.25">
      <c r="O149" s="15"/>
      <c r="P149" s="15"/>
      <c r="Q149" s="15"/>
      <c r="R149" s="15"/>
      <c r="S149" s="15"/>
      <c r="T149" s="15"/>
      <c r="U149" s="15"/>
      <c r="V149" s="15"/>
    </row>
    <row r="150" spans="15:23" ht="13.35" customHeight="1">
      <c r="O150" s="15"/>
      <c r="P150" s="15"/>
      <c r="Q150" s="15"/>
      <c r="R150" s="15"/>
      <c r="S150" s="15"/>
      <c r="T150" s="15"/>
      <c r="U150" s="15"/>
      <c r="V150" s="15"/>
    </row>
    <row r="151" spans="15:23" ht="13.35" customHeight="1">
      <c r="O151" s="15"/>
      <c r="P151" s="15"/>
      <c r="Q151" s="15"/>
      <c r="R151" s="15"/>
      <c r="S151" s="15"/>
      <c r="T151" s="15"/>
      <c r="U151" s="15"/>
      <c r="V151" s="15"/>
    </row>
    <row r="152" spans="15:23" ht="13.35" customHeight="1">
      <c r="O152" s="15"/>
      <c r="P152" s="15"/>
      <c r="Q152" s="15"/>
      <c r="R152" s="15"/>
      <c r="S152" s="15"/>
      <c r="T152" s="15"/>
      <c r="U152" s="15"/>
      <c r="V152" s="15"/>
    </row>
    <row r="153" spans="15:23" ht="13.35" customHeight="1">
      <c r="O153" s="15"/>
      <c r="P153" s="15"/>
      <c r="Q153" s="15"/>
      <c r="R153" s="15"/>
      <c r="S153" s="15"/>
      <c r="T153" s="15"/>
      <c r="U153" s="15"/>
      <c r="V153" s="15"/>
    </row>
    <row r="154" spans="15:23" ht="13.35" customHeight="1">
      <c r="O154" s="15"/>
      <c r="P154" s="15"/>
      <c r="Q154" s="15"/>
      <c r="R154" s="15"/>
      <c r="S154" s="15"/>
      <c r="T154" s="15"/>
      <c r="U154" s="15"/>
      <c r="V154" s="15"/>
    </row>
    <row r="155" spans="15:23" ht="14.25"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5:23" ht="13.35" customHeight="1"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5:23" ht="14.25">
      <c r="O157" s="15"/>
      <c r="P157" s="15"/>
      <c r="Q157" s="15"/>
      <c r="R157" s="15"/>
      <c r="S157" s="15"/>
      <c r="T157" s="15"/>
      <c r="U157" s="15"/>
      <c r="V157" s="15"/>
    </row>
    <row r="158" spans="15:23" ht="13.35" customHeight="1">
      <c r="O158" s="15"/>
      <c r="P158" s="15"/>
      <c r="Q158" s="15"/>
      <c r="R158" s="15"/>
      <c r="S158" s="15"/>
      <c r="T158" s="15"/>
      <c r="U158" s="15"/>
      <c r="V158" s="15"/>
    </row>
    <row r="159" spans="15:23" ht="13.35" customHeight="1">
      <c r="O159" s="15"/>
      <c r="P159" s="15"/>
      <c r="Q159" s="15"/>
      <c r="R159" s="15"/>
      <c r="S159" s="15"/>
      <c r="T159" s="15"/>
      <c r="U159" s="15"/>
      <c r="V159" s="15"/>
    </row>
    <row r="160" spans="15:23" ht="13.35" customHeight="1">
      <c r="O160" s="15"/>
      <c r="P160" s="15"/>
      <c r="Q160" s="15"/>
      <c r="R160" s="15"/>
      <c r="S160" s="15"/>
      <c r="T160" s="15"/>
      <c r="U160" s="15"/>
      <c r="V160" s="15"/>
    </row>
    <row r="161" spans="15:23" ht="13.35" customHeight="1">
      <c r="O161" s="15"/>
      <c r="P161" s="15"/>
      <c r="Q161" s="15"/>
      <c r="R161" s="15"/>
      <c r="S161" s="15"/>
      <c r="T161" s="15"/>
      <c r="U161" s="15"/>
      <c r="V161" s="15"/>
    </row>
    <row r="162" spans="15:23" ht="13.35" customHeight="1">
      <c r="O162" s="15"/>
      <c r="P162" s="15"/>
      <c r="Q162" s="15"/>
      <c r="R162" s="15"/>
      <c r="S162" s="15"/>
      <c r="T162" s="15"/>
      <c r="U162" s="15"/>
      <c r="V162" s="15"/>
    </row>
    <row r="163" spans="15:23" ht="13.35" customHeight="1">
      <c r="O163" s="15"/>
      <c r="P163" s="15"/>
      <c r="Q163" s="15"/>
      <c r="R163" s="15"/>
      <c r="S163" s="15"/>
      <c r="T163" s="15"/>
      <c r="U163" s="15"/>
      <c r="V163" s="15"/>
    </row>
    <row r="164" spans="15:23" ht="14.25">
      <c r="O164" s="15"/>
      <c r="P164" s="15"/>
      <c r="Q164" s="15"/>
      <c r="R164" s="15"/>
      <c r="S164" s="15"/>
    </row>
    <row r="165" spans="15:23" ht="13.35" customHeight="1">
      <c r="O165" s="15"/>
      <c r="P165" s="15"/>
      <c r="Q165" s="15"/>
      <c r="R165" s="15"/>
      <c r="S165" s="15"/>
    </row>
    <row r="166" spans="15:23" ht="14.25">
      <c r="O166" s="15"/>
      <c r="P166" s="15"/>
      <c r="Q166" s="15"/>
      <c r="R166" s="15"/>
      <c r="S166" s="15"/>
      <c r="T166" s="15"/>
      <c r="U166" s="15"/>
      <c r="V166" s="15"/>
    </row>
    <row r="167" spans="15:23" ht="13.35" customHeight="1">
      <c r="O167" s="15"/>
      <c r="P167" s="15"/>
      <c r="Q167" s="15"/>
      <c r="R167" s="15"/>
      <c r="S167" s="15"/>
      <c r="T167" s="15"/>
      <c r="U167" s="15"/>
      <c r="V167" s="15"/>
    </row>
    <row r="168" spans="15:23" ht="13.35" customHeight="1">
      <c r="O168" s="15"/>
      <c r="P168" s="15"/>
      <c r="Q168" s="15"/>
      <c r="R168" s="15"/>
      <c r="S168" s="15"/>
      <c r="T168" s="15"/>
      <c r="U168" s="15"/>
      <c r="V168" s="15"/>
    </row>
    <row r="169" spans="15:23" ht="13.35" customHeight="1">
      <c r="O169" s="15"/>
      <c r="P169" s="15"/>
      <c r="Q169" s="15"/>
      <c r="R169" s="15"/>
      <c r="S169" s="15"/>
      <c r="T169" s="15"/>
      <c r="U169" s="15"/>
      <c r="V169" s="15"/>
    </row>
    <row r="170" spans="15:23" ht="13.35" customHeight="1">
      <c r="O170" s="15"/>
      <c r="P170" s="15"/>
      <c r="Q170" s="15"/>
      <c r="R170" s="15"/>
      <c r="S170" s="15"/>
      <c r="T170" s="15"/>
      <c r="U170" s="15"/>
      <c r="V170" s="15"/>
    </row>
    <row r="171" spans="15:23" ht="13.35" customHeight="1">
      <c r="O171" s="15"/>
      <c r="P171" s="15"/>
      <c r="Q171" s="15"/>
      <c r="R171" s="15"/>
      <c r="S171" s="15"/>
      <c r="T171" s="15"/>
      <c r="U171" s="15"/>
      <c r="V171" s="15"/>
    </row>
    <row r="172" spans="15:23" ht="14.25"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5:23" ht="13.35" customHeight="1"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5:23" ht="14.25">
      <c r="O174" s="15"/>
      <c r="P174" s="15"/>
      <c r="Q174" s="15"/>
      <c r="R174" s="15"/>
      <c r="S174" s="15"/>
      <c r="T174" s="15"/>
      <c r="U174" s="15"/>
      <c r="V174" s="15"/>
    </row>
    <row r="175" spans="15:23" ht="13.35" customHeight="1">
      <c r="O175" s="15"/>
      <c r="P175" s="15"/>
      <c r="Q175" s="15"/>
      <c r="R175" s="15"/>
      <c r="S175" s="15"/>
      <c r="T175" s="15"/>
      <c r="U175" s="15"/>
      <c r="V175" s="15"/>
    </row>
    <row r="176" spans="15:23" ht="13.35" customHeight="1">
      <c r="O176" s="15"/>
      <c r="P176" s="15"/>
      <c r="Q176" s="15"/>
      <c r="R176" s="15"/>
      <c r="S176" s="15"/>
      <c r="T176" s="15"/>
      <c r="U176" s="15"/>
      <c r="V176" s="15"/>
    </row>
    <row r="177" spans="15:22" ht="13.35" customHeight="1">
      <c r="O177" s="15"/>
      <c r="P177" s="15"/>
      <c r="Q177" s="15"/>
      <c r="R177" s="15"/>
      <c r="S177" s="15"/>
      <c r="T177" s="15"/>
      <c r="U177" s="15"/>
      <c r="V177" s="15"/>
    </row>
    <row r="178" spans="15:22" ht="13.35" customHeight="1">
      <c r="O178" s="15"/>
      <c r="P178" s="15"/>
      <c r="Q178" s="15"/>
      <c r="R178" s="15"/>
      <c r="S178" s="15"/>
      <c r="T178" s="15"/>
      <c r="U178" s="15"/>
      <c r="V178" s="15"/>
    </row>
    <row r="179" spans="15:22" ht="13.35" customHeight="1">
      <c r="O179" s="15"/>
      <c r="P179" s="15"/>
      <c r="Q179" s="15"/>
      <c r="R179" s="15"/>
      <c r="S179" s="15"/>
      <c r="T179" s="15"/>
      <c r="U179" s="15"/>
      <c r="V179" s="15"/>
    </row>
    <row r="180" spans="15:22" ht="14.25">
      <c r="O180" s="15"/>
      <c r="P180" s="15"/>
      <c r="Q180" s="15"/>
      <c r="R180" s="15"/>
    </row>
    <row r="181" spans="15:22" ht="13.35" customHeight="1">
      <c r="O181" s="15"/>
      <c r="P181" s="15"/>
      <c r="Q181" s="15"/>
      <c r="R181" s="15"/>
    </row>
    <row r="182" spans="15:22" ht="13.35" customHeight="1">
      <c r="O182" s="15"/>
      <c r="P182" s="15"/>
      <c r="Q182" s="15"/>
      <c r="R182" s="15"/>
    </row>
    <row r="183" spans="15:22" ht="14.25">
      <c r="O183" s="15"/>
      <c r="P183" s="15"/>
      <c r="Q183" s="15"/>
      <c r="R183" s="15"/>
      <c r="S183" s="15"/>
      <c r="T183" s="15"/>
      <c r="U183" s="15"/>
      <c r="V183" s="15"/>
    </row>
    <row r="184" spans="15:22" ht="13.35" customHeight="1">
      <c r="O184" s="15"/>
      <c r="P184" s="15"/>
      <c r="Q184" s="15"/>
      <c r="R184" s="15"/>
      <c r="S184" s="15"/>
      <c r="T184" s="15"/>
      <c r="U184" s="15"/>
      <c r="V184" s="15"/>
    </row>
    <row r="185" spans="15:22" ht="13.35" customHeight="1">
      <c r="O185" s="15"/>
      <c r="P185" s="15"/>
      <c r="Q185" s="15"/>
      <c r="R185" s="15"/>
      <c r="S185" s="15"/>
      <c r="T185" s="15"/>
      <c r="U185" s="15"/>
      <c r="V185" s="15"/>
    </row>
    <row r="186" spans="15:22" ht="13.35" customHeight="1">
      <c r="O186" s="15"/>
      <c r="P186" s="15"/>
      <c r="Q186" s="15"/>
      <c r="R186" s="15"/>
      <c r="S186" s="15"/>
      <c r="T186" s="15"/>
      <c r="U186" s="15"/>
      <c r="V186" s="15"/>
    </row>
    <row r="187" spans="15:22" ht="14.25">
      <c r="O187" s="15"/>
      <c r="P187" s="15"/>
      <c r="Q187" s="15"/>
    </row>
    <row r="188" spans="15:22" ht="14.25">
      <c r="O188" s="15"/>
      <c r="P188" s="15"/>
      <c r="Q188" s="15"/>
      <c r="R188" s="15"/>
    </row>
    <row r="189" spans="15:22" ht="13.35" customHeight="1">
      <c r="O189" s="15"/>
      <c r="P189" s="15"/>
      <c r="Q189" s="15"/>
      <c r="R189" s="15"/>
    </row>
    <row r="190" spans="15:22" ht="13.35" customHeight="1">
      <c r="O190" s="15"/>
      <c r="P190" s="15"/>
      <c r="Q190" s="15"/>
      <c r="R190" s="15"/>
    </row>
    <row r="191" spans="15:22" ht="13.35" customHeight="1">
      <c r="O191" s="15"/>
      <c r="P191" s="15"/>
      <c r="Q191" s="15"/>
      <c r="R191" s="15"/>
    </row>
    <row r="192" spans="15:22" ht="14.25">
      <c r="O192" s="15"/>
      <c r="P192" s="15"/>
      <c r="Q192" s="15"/>
    </row>
    <row r="193" spans="15:22" ht="13.35" customHeight="1">
      <c r="O193" s="15"/>
      <c r="P193" s="15"/>
      <c r="Q193" s="15"/>
    </row>
    <row r="194" spans="15:22" ht="14.25">
      <c r="O194" s="15"/>
      <c r="P194" s="15"/>
      <c r="Q194" s="15"/>
      <c r="R194" s="15"/>
      <c r="S194" s="15"/>
      <c r="T194" s="15"/>
      <c r="U194" s="15"/>
      <c r="V194" s="15"/>
    </row>
    <row r="195" spans="15:22" ht="13.35" customHeight="1">
      <c r="O195" s="15"/>
      <c r="P195" s="15"/>
      <c r="Q195" s="15"/>
      <c r="R195" s="15"/>
      <c r="S195" s="15"/>
      <c r="T195" s="15"/>
      <c r="U195" s="15"/>
      <c r="V195" s="15"/>
    </row>
    <row r="196" spans="15:22" ht="13.35" customHeight="1">
      <c r="O196" s="15"/>
      <c r="P196" s="15"/>
      <c r="Q196" s="15"/>
      <c r="R196" s="15"/>
      <c r="S196" s="15"/>
      <c r="T196" s="15"/>
      <c r="U196" s="15"/>
      <c r="V196" s="15"/>
    </row>
    <row r="197" spans="15:22" ht="13.35" customHeight="1">
      <c r="O197" s="15"/>
      <c r="P197" s="15"/>
      <c r="Q197" s="15"/>
      <c r="R197" s="15"/>
      <c r="S197" s="15"/>
      <c r="T197" s="15"/>
      <c r="U197" s="15"/>
      <c r="V197" s="15"/>
    </row>
    <row r="198" spans="15:22" ht="14.25">
      <c r="O198" s="15"/>
      <c r="P198" s="15"/>
      <c r="Q198" s="15"/>
    </row>
    <row r="199" spans="15:22" ht="13.35" customHeight="1">
      <c r="O199" s="15"/>
      <c r="P199" s="15"/>
      <c r="Q199" s="15"/>
    </row>
    <row r="200" spans="15:22" ht="13.35" customHeight="1">
      <c r="O200" s="15"/>
      <c r="P200" s="15"/>
      <c r="Q200" s="15"/>
    </row>
    <row r="201" spans="15:22" ht="13.35" customHeight="1">
      <c r="O201" s="15"/>
      <c r="P201" s="15"/>
      <c r="Q201" s="15"/>
    </row>
    <row r="202" spans="15:22" ht="13.35" customHeight="1">
      <c r="O202" s="15"/>
      <c r="P202" s="15"/>
      <c r="Q202" s="15"/>
    </row>
    <row r="203" spans="15:22" ht="13.35" customHeight="1">
      <c r="O203" s="15"/>
      <c r="P203" s="15"/>
      <c r="Q203" s="15"/>
    </row>
    <row r="204" spans="15:22" ht="13.35" customHeight="1">
      <c r="O204" s="15"/>
      <c r="P204" s="15"/>
      <c r="Q204" s="15"/>
    </row>
    <row r="205" spans="15:22" ht="13.35" customHeight="1">
      <c r="O205" s="15"/>
      <c r="P205" s="15"/>
      <c r="Q205" s="15"/>
    </row>
    <row r="206" spans="15:22" ht="13.35" customHeight="1">
      <c r="O206" s="15"/>
      <c r="P206" s="15"/>
      <c r="Q206" s="15"/>
    </row>
    <row r="207" spans="15:22" ht="13.35" customHeight="1">
      <c r="O207" s="15"/>
      <c r="P207" s="15"/>
      <c r="Q207" s="15"/>
    </row>
    <row r="208" spans="15:22" ht="13.35" customHeight="1">
      <c r="O208" s="15"/>
      <c r="P208" s="15"/>
      <c r="Q208" s="15"/>
    </row>
    <row r="209" spans="15:17" ht="13.35" customHeight="1">
      <c r="O209" s="15"/>
      <c r="P209" s="15"/>
      <c r="Q209" s="15"/>
    </row>
    <row r="210" spans="15:17" ht="13.35" customHeight="1">
      <c r="O210" s="15"/>
      <c r="P210" s="15"/>
      <c r="Q210" s="15"/>
    </row>
    <row r="211" spans="15:17" ht="13.35" customHeight="1">
      <c r="O211" s="15"/>
      <c r="P211" s="15"/>
      <c r="Q211" s="15"/>
    </row>
    <row r="212" spans="15:17" ht="13.35" customHeight="1">
      <c r="O212" s="15"/>
      <c r="P212" s="15"/>
      <c r="Q212" s="15"/>
    </row>
    <row r="213" spans="15:17" ht="13.35" customHeight="1">
      <c r="O213" s="15"/>
      <c r="P213" s="15"/>
      <c r="Q213" s="15"/>
    </row>
    <row r="214" spans="15:17" ht="13.35" customHeight="1">
      <c r="O214" s="15"/>
      <c r="P214" s="15"/>
      <c r="Q214" s="15"/>
    </row>
    <row r="215" spans="15:17" ht="13.35" customHeight="1">
      <c r="O215" s="15"/>
      <c r="P215" s="15"/>
      <c r="Q215" s="15"/>
    </row>
    <row r="216" spans="15:17" ht="13.35" customHeight="1">
      <c r="O216" s="15"/>
      <c r="P216" s="15"/>
      <c r="Q216" s="15"/>
    </row>
    <row r="217" spans="15:17" ht="13.35" customHeight="1">
      <c r="O217" s="15"/>
      <c r="P217" s="15"/>
      <c r="Q217" s="15"/>
    </row>
    <row r="218" spans="15:17" ht="13.35" customHeight="1">
      <c r="O218" s="15"/>
      <c r="P218" s="15"/>
      <c r="Q218" s="15"/>
    </row>
    <row r="219" spans="15:17" ht="13.35" customHeight="1">
      <c r="O219" s="15"/>
      <c r="P219" s="15"/>
      <c r="Q219" s="15"/>
    </row>
    <row r="220" spans="15:17" ht="13.35" customHeight="1">
      <c r="O220" s="15"/>
      <c r="P220" s="15"/>
      <c r="Q220" s="15"/>
    </row>
    <row r="221" spans="15:17" ht="13.35" customHeight="1">
      <c r="O221" s="15"/>
      <c r="P221" s="15"/>
      <c r="Q221" s="15"/>
    </row>
    <row r="222" spans="15:17" ht="13.35" customHeight="1">
      <c r="O222" s="15"/>
      <c r="P222" s="15"/>
      <c r="Q222" s="15"/>
    </row>
    <row r="223" spans="15:17" ht="13.35" customHeight="1">
      <c r="O223" s="15"/>
      <c r="P223" s="15"/>
      <c r="Q223" s="15"/>
    </row>
    <row r="224" spans="15:17" ht="13.35" customHeight="1">
      <c r="O224" s="15"/>
      <c r="P224" s="15"/>
      <c r="Q224" s="15"/>
    </row>
    <row r="225" spans="15:17" ht="13.35" customHeight="1">
      <c r="O225" s="15"/>
      <c r="P225" s="15"/>
      <c r="Q225" s="15"/>
    </row>
    <row r="226" spans="15:17" ht="13.35" customHeight="1">
      <c r="O226" s="15"/>
      <c r="P226" s="15"/>
      <c r="Q226" s="15"/>
    </row>
    <row r="227" spans="15:17" ht="13.35" customHeight="1">
      <c r="O227" s="15"/>
      <c r="P227" s="15"/>
      <c r="Q227" s="15"/>
    </row>
    <row r="228" spans="15:17" ht="13.35" customHeight="1">
      <c r="O228" s="15"/>
      <c r="P228" s="15"/>
      <c r="Q228" s="15"/>
    </row>
    <row r="229" spans="15:17" ht="13.35" customHeight="1">
      <c r="O229" s="15"/>
      <c r="P229" s="15"/>
      <c r="Q229" s="15"/>
    </row>
    <row r="230" spans="15:17" ht="13.35" customHeight="1">
      <c r="O230" s="15"/>
      <c r="P230" s="15"/>
      <c r="Q230" s="15"/>
    </row>
    <row r="231" spans="15:17" ht="13.35" customHeight="1">
      <c r="O231" s="15"/>
      <c r="P231" s="15"/>
      <c r="Q231" s="15"/>
    </row>
    <row r="232" spans="15:17" ht="13.35" customHeight="1">
      <c r="O232" s="15"/>
      <c r="P232" s="15"/>
      <c r="Q232" s="15"/>
    </row>
    <row r="233" spans="15:17" ht="13.35" customHeight="1">
      <c r="O233" s="15"/>
      <c r="P233" s="15"/>
      <c r="Q233" s="15"/>
    </row>
    <row r="234" spans="15:17" ht="13.35" customHeight="1">
      <c r="O234" s="15"/>
      <c r="P234" s="15"/>
      <c r="Q234" s="15"/>
    </row>
    <row r="235" spans="15:17" ht="13.35" customHeight="1">
      <c r="O235" s="15"/>
      <c r="P235" s="15"/>
      <c r="Q235" s="15"/>
    </row>
    <row r="236" spans="15:17" ht="13.35" customHeight="1">
      <c r="O236" s="15"/>
      <c r="P236" s="15"/>
      <c r="Q236" s="15"/>
    </row>
    <row r="237" spans="15:17" ht="13.35" customHeight="1">
      <c r="O237" s="15"/>
      <c r="P237" s="15"/>
      <c r="Q237" s="15"/>
    </row>
    <row r="238" spans="15:17" ht="13.35" customHeight="1">
      <c r="O238" s="15"/>
      <c r="P238" s="15"/>
      <c r="Q238" s="15"/>
    </row>
    <row r="239" spans="15:17" ht="13.35" customHeight="1">
      <c r="O239" s="15"/>
      <c r="P239" s="15"/>
      <c r="Q239" s="15"/>
    </row>
    <row r="240" spans="15:17" ht="13.35" customHeight="1">
      <c r="O240" s="15"/>
      <c r="P240" s="15"/>
      <c r="Q240" s="15"/>
    </row>
    <row r="241" spans="15:17" ht="13.35" customHeight="1">
      <c r="O241" s="15"/>
      <c r="P241" s="15"/>
      <c r="Q241" s="15"/>
    </row>
    <row r="242" spans="15:17" ht="13.35" customHeight="1">
      <c r="O242" s="15"/>
      <c r="P242" s="15"/>
      <c r="Q242" s="15"/>
    </row>
    <row r="243" spans="15:17" ht="13.35" customHeight="1">
      <c r="O243" s="15"/>
      <c r="P243" s="15"/>
      <c r="Q243" s="15"/>
    </row>
    <row r="244" spans="15:17" ht="13.35" customHeight="1">
      <c r="O244" s="15"/>
      <c r="P244" s="15"/>
      <c r="Q244" s="15"/>
    </row>
    <row r="245" spans="15:17" ht="13.35" customHeight="1">
      <c r="O245" s="15"/>
      <c r="P245" s="15"/>
      <c r="Q245" s="15"/>
    </row>
    <row r="246" spans="15:17" ht="13.35" customHeight="1">
      <c r="O246" s="15"/>
      <c r="P246" s="15"/>
      <c r="Q246" s="15"/>
    </row>
    <row r="247" spans="15:17" ht="13.35" customHeight="1">
      <c r="O247" s="15"/>
      <c r="P247" s="15"/>
      <c r="Q247" s="15"/>
    </row>
    <row r="248" spans="15:17" ht="14.25"/>
    <row r="249" spans="15:17" ht="13.35" customHeight="1"/>
    <row r="250" spans="15:17" ht="14.25"/>
    <row r="251" spans="15:17" ht="13.35" customHeight="1"/>
    <row r="1048576" ht="12.75" customHeight="1"/>
  </sheetData>
  <mergeCells count="1">
    <mergeCell ref="A1:C2"/>
  </mergeCells>
  <pageMargins left="0.7" right="0.7" top="0.78740157499999996" bottom="0.78740157499999996" header="0.3" footer="0.3"/>
  <pageSetup paperSize="9" scale="77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048576"/>
  <sheetViews>
    <sheetView workbookViewId="0">
      <selection activeCell="J2" sqref="J2"/>
    </sheetView>
  </sheetViews>
  <sheetFormatPr baseColWidth="10" defaultRowHeight="12.95" customHeight="1"/>
  <cols>
    <col min="1" max="1" width="6.375" style="5" customWidth="1"/>
    <col min="2" max="4" width="4.25" style="1" customWidth="1"/>
    <col min="5" max="5" width="8.625" style="1" customWidth="1"/>
    <col min="6" max="6" width="22.875" style="1" customWidth="1"/>
    <col min="7" max="7" width="1.625" style="1" customWidth="1"/>
    <col min="8" max="8" width="22.875" style="1" customWidth="1"/>
    <col min="9" max="9" width="1.625" style="1" customWidth="1"/>
    <col min="10" max="10" width="22.875" style="1" customWidth="1"/>
    <col min="11" max="11" width="2.625" style="1" customWidth="1"/>
    <col min="12" max="12" width="1.625" style="1" customWidth="1"/>
    <col min="13" max="13" width="2.625" style="1" customWidth="1"/>
    <col min="14" max="14" width="21" style="1" customWidth="1"/>
    <col min="15" max="19" width="11.875" style="1" customWidth="1"/>
    <col min="20" max="20" width="2.625" style="1" customWidth="1"/>
    <col min="21" max="21" width="2.25" style="1" customWidth="1"/>
    <col min="22" max="22" width="2.625" style="1" customWidth="1"/>
    <col min="23" max="1024" width="11.875" style="1" customWidth="1"/>
  </cols>
  <sheetData>
    <row r="1" spans="1:19" ht="14.25">
      <c r="A1" s="80" t="s">
        <v>276</v>
      </c>
      <c r="B1" s="80"/>
      <c r="C1" s="80"/>
      <c r="D1" s="29"/>
      <c r="E1" s="29"/>
      <c r="F1" s="63" t="s">
        <v>1</v>
      </c>
      <c r="G1" s="64"/>
      <c r="H1" s="63" t="s">
        <v>2</v>
      </c>
      <c r="I1" s="29"/>
      <c r="J1" s="29"/>
      <c r="K1" s="34"/>
      <c r="L1" s="34"/>
      <c r="M1" s="29"/>
      <c r="N1" s="29"/>
    </row>
    <row r="2" spans="1:19" ht="14.25">
      <c r="A2" s="80"/>
      <c r="B2" s="80"/>
      <c r="C2" s="80"/>
      <c r="D2" s="29"/>
      <c r="E2" s="29"/>
      <c r="F2" s="65" t="s">
        <v>277</v>
      </c>
      <c r="G2" s="66"/>
      <c r="H2" s="65" t="s">
        <v>278</v>
      </c>
      <c r="I2" s="29"/>
      <c r="J2" s="29"/>
      <c r="K2" s="29"/>
      <c r="L2" s="29"/>
      <c r="M2" s="29"/>
      <c r="N2" s="29"/>
    </row>
    <row r="3" spans="1:19" ht="14.25">
      <c r="A3" s="67"/>
      <c r="B3" s="29"/>
      <c r="C3" s="29"/>
      <c r="D3" s="29"/>
      <c r="E3" s="29"/>
      <c r="F3" s="65" t="s">
        <v>264</v>
      </c>
      <c r="G3" s="66"/>
      <c r="H3" s="65" t="s">
        <v>265</v>
      </c>
      <c r="I3" s="29"/>
      <c r="J3" s="29"/>
      <c r="K3" s="29"/>
      <c r="L3" s="29"/>
      <c r="M3" s="29"/>
      <c r="N3" s="31"/>
    </row>
    <row r="4" spans="1:19" ht="14.25">
      <c r="A4" s="67"/>
      <c r="B4" s="29"/>
      <c r="C4" s="29"/>
      <c r="D4" s="29"/>
      <c r="E4" s="29"/>
      <c r="F4" s="65" t="s">
        <v>273</v>
      </c>
      <c r="G4" s="66"/>
      <c r="H4" s="68" t="s">
        <v>279</v>
      </c>
      <c r="I4" s="29"/>
      <c r="J4" s="29"/>
      <c r="K4" s="29"/>
      <c r="L4" s="29"/>
      <c r="M4" s="29"/>
      <c r="N4" s="31"/>
    </row>
    <row r="5" spans="1:19" ht="14.25">
      <c r="A5" s="67"/>
      <c r="B5" s="29"/>
      <c r="C5" s="29"/>
      <c r="D5" s="29"/>
      <c r="E5" s="29"/>
      <c r="F5" s="68" t="s">
        <v>274</v>
      </c>
      <c r="G5" s="66"/>
      <c r="H5" s="30"/>
      <c r="I5" s="29"/>
      <c r="J5" s="29"/>
      <c r="K5" s="29"/>
      <c r="L5" s="29"/>
      <c r="M5" s="29"/>
      <c r="N5" s="31"/>
    </row>
    <row r="6" spans="1:19" ht="14.25">
      <c r="A6" s="69"/>
      <c r="B6" s="34" t="s">
        <v>268</v>
      </c>
      <c r="C6" s="34"/>
      <c r="D6" s="34"/>
      <c r="E6" s="29"/>
      <c r="F6" s="30"/>
      <c r="G6" s="29"/>
      <c r="H6" s="29"/>
      <c r="I6" s="29"/>
      <c r="J6" s="29"/>
      <c r="K6" s="29"/>
      <c r="L6" s="29"/>
      <c r="M6" s="29"/>
      <c r="N6" s="31"/>
    </row>
    <row r="7" spans="1:19" ht="14.25">
      <c r="A7" s="51" t="s">
        <v>139</v>
      </c>
      <c r="B7" s="29"/>
      <c r="C7" s="34"/>
      <c r="D7" s="34"/>
      <c r="E7" s="34"/>
      <c r="F7" s="29"/>
      <c r="G7" s="29"/>
      <c r="H7" s="29"/>
      <c r="I7" s="29"/>
      <c r="J7" s="29"/>
      <c r="K7" s="29"/>
      <c r="L7" s="29"/>
      <c r="M7" s="29"/>
      <c r="N7" s="31"/>
    </row>
    <row r="8" spans="1:19" ht="14.25">
      <c r="A8" s="60"/>
      <c r="B8" s="34"/>
      <c r="C8" s="29"/>
      <c r="D8" s="34"/>
      <c r="E8" s="34"/>
      <c r="F8" s="29"/>
      <c r="G8" s="29"/>
      <c r="H8" s="29"/>
      <c r="I8" s="29"/>
      <c r="J8" s="29"/>
      <c r="K8" s="29"/>
      <c r="L8" s="29"/>
      <c r="M8" s="29"/>
      <c r="N8" s="31"/>
      <c r="S8" s="11"/>
    </row>
    <row r="9" spans="1:19" ht="14.25">
      <c r="A9" s="60" t="s">
        <v>53</v>
      </c>
      <c r="B9" s="34" t="s">
        <v>54</v>
      </c>
      <c r="C9" s="34" t="s">
        <v>55</v>
      </c>
      <c r="D9" s="34" t="s">
        <v>56</v>
      </c>
      <c r="E9" s="34" t="s">
        <v>57</v>
      </c>
      <c r="F9" s="29"/>
      <c r="G9" s="34" t="s">
        <v>58</v>
      </c>
      <c r="H9" s="29"/>
      <c r="I9" s="29"/>
      <c r="J9" s="34" t="s">
        <v>59</v>
      </c>
      <c r="K9" s="29"/>
      <c r="L9" s="29"/>
      <c r="M9" s="29"/>
      <c r="N9" s="31"/>
      <c r="S9" s="11"/>
    </row>
    <row r="10" spans="1:19" ht="14.25">
      <c r="A10" s="30"/>
      <c r="B10" s="34"/>
      <c r="C10" s="34"/>
      <c r="D10" s="34"/>
      <c r="E10" s="34"/>
      <c r="F10" s="29"/>
      <c r="G10" s="34"/>
      <c r="H10" s="29"/>
      <c r="I10" s="29"/>
      <c r="J10" s="34"/>
      <c r="K10" s="29"/>
      <c r="L10" s="29"/>
      <c r="M10" s="29"/>
      <c r="N10" s="31"/>
      <c r="S10" s="11"/>
    </row>
    <row r="11" spans="1:19" ht="14.25">
      <c r="A11" s="56">
        <v>0.42708333333333337</v>
      </c>
      <c r="B11" s="29">
        <v>4</v>
      </c>
      <c r="C11" s="30">
        <v>9</v>
      </c>
      <c r="D11" s="30">
        <v>1</v>
      </c>
      <c r="E11" s="30" t="s">
        <v>61</v>
      </c>
      <c r="F11" s="28" t="str">
        <f>F2</f>
        <v>TuS Empelde 1 m</v>
      </c>
      <c r="G11" s="28" t="s">
        <v>62</v>
      </c>
      <c r="H11" s="28" t="str">
        <f>F3</f>
        <v>TuS Halden-Herbeck w</v>
      </c>
      <c r="I11" s="29"/>
      <c r="J11" s="30" t="str">
        <f>H2</f>
        <v>TuS Empelde 2 m</v>
      </c>
      <c r="K11" s="29"/>
      <c r="L11" s="30" t="s">
        <v>63</v>
      </c>
      <c r="M11" s="29"/>
      <c r="N11" s="31"/>
      <c r="S11" s="11"/>
    </row>
    <row r="12" spans="1:19" ht="14.25">
      <c r="A12" s="31"/>
      <c r="B12" s="29"/>
      <c r="C12" s="30">
        <v>10</v>
      </c>
      <c r="D12" s="30">
        <v>2</v>
      </c>
      <c r="E12" s="30" t="s">
        <v>61</v>
      </c>
      <c r="F12" s="28" t="str">
        <f>F4</f>
        <v>TKH m</v>
      </c>
      <c r="G12" s="28" t="s">
        <v>62</v>
      </c>
      <c r="H12" s="28" t="str">
        <f>F5</f>
        <v>SCE Gliesmarode m</v>
      </c>
      <c r="I12" s="29"/>
      <c r="J12" s="30" t="str">
        <f>H3</f>
        <v>TKH w</v>
      </c>
      <c r="K12" s="29"/>
      <c r="L12" s="30" t="s">
        <v>63</v>
      </c>
      <c r="M12" s="29"/>
      <c r="N12" s="30"/>
      <c r="S12" s="11"/>
    </row>
    <row r="13" spans="1:19" ht="14.25">
      <c r="A13" s="31"/>
      <c r="B13" s="30"/>
      <c r="C13" s="30"/>
      <c r="D13" s="30"/>
      <c r="E13" s="30"/>
      <c r="F13" s="30"/>
      <c r="G13" s="31"/>
      <c r="H13" s="30"/>
      <c r="I13" s="31"/>
      <c r="J13" s="30"/>
      <c r="K13" s="31"/>
      <c r="L13" s="31"/>
      <c r="M13" s="31"/>
      <c r="N13" s="30"/>
    </row>
    <row r="14" spans="1:19" ht="14.25">
      <c r="A14" s="56">
        <v>0.44444444444444448</v>
      </c>
      <c r="B14" s="30">
        <v>5</v>
      </c>
      <c r="C14" s="30">
        <v>9</v>
      </c>
      <c r="D14" s="30">
        <v>3</v>
      </c>
      <c r="E14" s="30" t="s">
        <v>64</v>
      </c>
      <c r="F14" s="30" t="str">
        <f>H2</f>
        <v>TuS Empelde 2 m</v>
      </c>
      <c r="G14" s="28" t="s">
        <v>62</v>
      </c>
      <c r="H14" s="30" t="str">
        <f>H3</f>
        <v>TKH w</v>
      </c>
      <c r="I14" s="30"/>
      <c r="J14" s="29" t="str">
        <f>F2</f>
        <v>TuS Empelde 1 m</v>
      </c>
      <c r="K14" s="29"/>
      <c r="L14" s="30" t="s">
        <v>63</v>
      </c>
      <c r="M14" s="29"/>
      <c r="N14" s="30"/>
    </row>
    <row r="15" spans="1:19" ht="14.25">
      <c r="A15" s="31"/>
      <c r="B15" s="30"/>
      <c r="C15" s="30"/>
      <c r="D15" s="30"/>
      <c r="E15" s="30"/>
      <c r="F15" s="30"/>
      <c r="G15" s="31"/>
      <c r="H15" s="30"/>
      <c r="I15" s="31"/>
      <c r="J15" s="30"/>
      <c r="K15" s="31"/>
      <c r="L15" s="31"/>
      <c r="M15" s="31"/>
      <c r="N15" s="30"/>
    </row>
    <row r="16" spans="1:19" ht="14.25">
      <c r="A16" s="56">
        <v>0.46180555555555552</v>
      </c>
      <c r="B16" s="30">
        <v>6</v>
      </c>
      <c r="C16" s="30">
        <v>9</v>
      </c>
      <c r="D16" s="30">
        <v>4</v>
      </c>
      <c r="E16" s="30" t="s">
        <v>61</v>
      </c>
      <c r="F16" s="28" t="str">
        <f>F2</f>
        <v>TuS Empelde 1 m</v>
      </c>
      <c r="G16" s="28" t="s">
        <v>62</v>
      </c>
      <c r="H16" s="28" t="str">
        <f>F4</f>
        <v>TKH m</v>
      </c>
      <c r="I16" s="29"/>
      <c r="J16" s="30" t="str">
        <f>H4</f>
        <v>TuS Bothfeld m</v>
      </c>
      <c r="K16" s="30"/>
      <c r="L16" s="30" t="s">
        <v>63</v>
      </c>
      <c r="M16" s="30"/>
      <c r="N16" s="30"/>
    </row>
    <row r="17" spans="1:14" ht="14.25">
      <c r="A17" s="31"/>
      <c r="B17" s="30"/>
      <c r="C17" s="30">
        <v>10</v>
      </c>
      <c r="D17" s="30">
        <v>5</v>
      </c>
      <c r="E17" s="30" t="s">
        <v>61</v>
      </c>
      <c r="F17" s="28" t="str">
        <f>F3</f>
        <v>TuS Halden-Herbeck w</v>
      </c>
      <c r="G17" s="28" t="s">
        <v>62</v>
      </c>
      <c r="H17" s="28" t="str">
        <f>F5</f>
        <v>SCE Gliesmarode m</v>
      </c>
      <c r="I17" s="29"/>
      <c r="J17" s="29" t="str">
        <f>H3</f>
        <v>TKH w</v>
      </c>
      <c r="K17" s="29"/>
      <c r="L17" s="30" t="s">
        <v>63</v>
      </c>
      <c r="M17" s="29"/>
      <c r="N17" s="30"/>
    </row>
    <row r="18" spans="1:14" ht="14.25">
      <c r="A18" s="31"/>
      <c r="B18" s="30"/>
      <c r="C18" s="30"/>
      <c r="D18" s="30"/>
      <c r="E18" s="30"/>
      <c r="F18" s="30"/>
      <c r="G18" s="31"/>
      <c r="H18" s="30"/>
      <c r="I18" s="31"/>
      <c r="J18" s="30"/>
      <c r="K18" s="31"/>
      <c r="L18" s="31"/>
      <c r="M18" s="31"/>
      <c r="N18" s="30"/>
    </row>
    <row r="19" spans="1:14" ht="14.25">
      <c r="A19" s="56">
        <v>0.47916666666666663</v>
      </c>
      <c r="B19" s="30">
        <v>7</v>
      </c>
      <c r="C19" s="30">
        <v>10</v>
      </c>
      <c r="D19" s="30">
        <v>6</v>
      </c>
      <c r="E19" s="30" t="s">
        <v>64</v>
      </c>
      <c r="F19" s="30" t="str">
        <f>H2</f>
        <v>TuS Empelde 2 m</v>
      </c>
      <c r="G19" s="28" t="s">
        <v>62</v>
      </c>
      <c r="H19" s="30" t="str">
        <f>H4</f>
        <v>TuS Bothfeld m</v>
      </c>
      <c r="I19" s="30"/>
      <c r="J19" s="29" t="str">
        <f>F3</f>
        <v>TuS Halden-Herbeck w</v>
      </c>
      <c r="K19" s="29"/>
      <c r="L19" s="30" t="s">
        <v>63</v>
      </c>
      <c r="M19" s="29"/>
      <c r="N19" s="30"/>
    </row>
    <row r="20" spans="1:14" ht="14.25">
      <c r="A20" s="31"/>
      <c r="B20" s="30"/>
      <c r="C20" s="30"/>
      <c r="D20" s="30"/>
      <c r="E20" s="30"/>
      <c r="F20" s="30"/>
      <c r="G20" s="31"/>
      <c r="H20" s="30"/>
      <c r="I20" s="31"/>
      <c r="J20" s="30"/>
      <c r="K20" s="31"/>
      <c r="L20" s="31"/>
      <c r="M20" s="31"/>
      <c r="N20" s="30"/>
    </row>
    <row r="21" spans="1:14" ht="14.25">
      <c r="A21" s="56">
        <v>0.49652777777777773</v>
      </c>
      <c r="B21" s="30">
        <v>8</v>
      </c>
      <c r="C21" s="30">
        <v>10</v>
      </c>
      <c r="D21" s="30">
        <v>7</v>
      </c>
      <c r="E21" s="30" t="s">
        <v>61</v>
      </c>
      <c r="F21" s="28" t="str">
        <f>F2</f>
        <v>TuS Empelde 1 m</v>
      </c>
      <c r="G21" s="28" t="s">
        <v>62</v>
      </c>
      <c r="H21" s="28" t="str">
        <f>F5</f>
        <v>SCE Gliesmarode m</v>
      </c>
      <c r="I21" s="30"/>
      <c r="J21" s="29" t="str">
        <f>F4</f>
        <v>TKH m</v>
      </c>
      <c r="K21" s="29"/>
      <c r="L21" s="30" t="s">
        <v>63</v>
      </c>
      <c r="M21" s="29"/>
      <c r="N21" s="30"/>
    </row>
    <row r="22" spans="1:14" ht="14.25">
      <c r="A22" s="31"/>
      <c r="B22" s="30"/>
      <c r="C22" s="30"/>
      <c r="D22" s="30"/>
      <c r="E22" s="30"/>
      <c r="F22" s="30"/>
      <c r="G22" s="31"/>
      <c r="H22" s="30"/>
      <c r="I22" s="30"/>
      <c r="J22" s="30"/>
      <c r="K22" s="29"/>
      <c r="L22" s="31"/>
      <c r="M22" s="29"/>
      <c r="N22" s="30"/>
    </row>
    <row r="23" spans="1:14" ht="14.25">
      <c r="A23" s="56">
        <v>0.51388888888888884</v>
      </c>
      <c r="B23" s="29">
        <v>9</v>
      </c>
      <c r="C23" s="30">
        <v>9</v>
      </c>
      <c r="D23" s="30">
        <v>8</v>
      </c>
      <c r="E23" s="30" t="s">
        <v>61</v>
      </c>
      <c r="F23" s="28" t="str">
        <f>F3</f>
        <v>TuS Halden-Herbeck w</v>
      </c>
      <c r="G23" s="28" t="s">
        <v>62</v>
      </c>
      <c r="H23" s="28" t="str">
        <f>F4</f>
        <v>TKH m</v>
      </c>
      <c r="I23" s="31"/>
      <c r="J23" s="29" t="str">
        <f>F5</f>
        <v>SCE Gliesmarode m</v>
      </c>
      <c r="K23" s="31"/>
      <c r="L23" s="30" t="s">
        <v>63</v>
      </c>
      <c r="M23" s="31"/>
      <c r="N23" s="30"/>
    </row>
    <row r="24" spans="1:14" ht="14.25">
      <c r="A24" s="31"/>
      <c r="B24" s="30"/>
      <c r="C24" s="30">
        <v>10</v>
      </c>
      <c r="D24" s="30">
        <v>9</v>
      </c>
      <c r="E24" s="30" t="s">
        <v>64</v>
      </c>
      <c r="F24" s="30" t="str">
        <f>H3</f>
        <v>TKH w</v>
      </c>
      <c r="G24" s="28" t="s">
        <v>62</v>
      </c>
      <c r="H24" s="29" t="str">
        <f>H4</f>
        <v>TuS Bothfeld m</v>
      </c>
      <c r="I24" s="30"/>
      <c r="J24" s="29" t="str">
        <f>H2</f>
        <v>TuS Empelde 2 m</v>
      </c>
      <c r="K24" s="29"/>
      <c r="L24" s="30" t="s">
        <v>63</v>
      </c>
      <c r="M24" s="29"/>
      <c r="N24" s="30"/>
    </row>
    <row r="25" spans="1:14" ht="14.25">
      <c r="A25" s="31"/>
      <c r="B25" s="30"/>
      <c r="C25" s="30"/>
      <c r="D25" s="29"/>
      <c r="E25" s="30"/>
      <c r="F25" s="30"/>
      <c r="G25" s="31"/>
      <c r="H25" s="30"/>
      <c r="I25" s="30"/>
      <c r="J25" s="30"/>
      <c r="K25" s="29"/>
      <c r="L25" s="31"/>
      <c r="M25" s="29"/>
      <c r="N25" s="30"/>
    </row>
    <row r="26" spans="1:14" ht="14.25">
      <c r="A26" s="31"/>
      <c r="B26" s="30"/>
      <c r="C26" s="30"/>
      <c r="D26" s="29"/>
      <c r="E26" s="29"/>
      <c r="F26" s="29"/>
      <c r="G26" s="29"/>
      <c r="H26" s="29"/>
      <c r="I26" s="29"/>
      <c r="J26" s="30"/>
      <c r="K26" s="29"/>
      <c r="L26" s="30"/>
      <c r="M26" s="29"/>
      <c r="N26" s="30"/>
    </row>
    <row r="27" spans="1:14" ht="14.25">
      <c r="A27" s="31"/>
      <c r="B27" s="30"/>
      <c r="C27" s="30"/>
      <c r="D27" s="29"/>
      <c r="E27" s="30"/>
      <c r="F27" s="63" t="s">
        <v>1</v>
      </c>
      <c r="G27" s="31"/>
      <c r="H27" s="63" t="s">
        <v>2</v>
      </c>
      <c r="I27" s="30"/>
      <c r="J27" s="30"/>
      <c r="K27" s="29"/>
      <c r="L27" s="31"/>
      <c r="M27" s="29"/>
      <c r="N27" s="30"/>
    </row>
    <row r="28" spans="1:14" ht="14.25">
      <c r="A28" s="31"/>
      <c r="B28" s="30"/>
      <c r="C28" s="30"/>
      <c r="D28" s="29"/>
      <c r="E28" s="30"/>
      <c r="F28" s="65" t="s">
        <v>91</v>
      </c>
      <c r="G28" s="31"/>
      <c r="H28" s="65" t="s">
        <v>92</v>
      </c>
      <c r="I28" s="29"/>
      <c r="J28" s="30"/>
      <c r="K28" s="29"/>
      <c r="L28" s="31"/>
      <c r="M28" s="29"/>
      <c r="N28" s="30"/>
    </row>
    <row r="29" spans="1:14" ht="14.25">
      <c r="A29" s="31"/>
      <c r="B29" s="30"/>
      <c r="C29" s="30"/>
      <c r="D29" s="29"/>
      <c r="E29" s="30"/>
      <c r="F29" s="65" t="s">
        <v>95</v>
      </c>
      <c r="G29" s="30"/>
      <c r="H29" s="65" t="s">
        <v>96</v>
      </c>
      <c r="I29" s="29"/>
      <c r="J29" s="29"/>
      <c r="K29" s="29"/>
      <c r="L29" s="31"/>
      <c r="M29" s="29"/>
      <c r="N29" s="30"/>
    </row>
    <row r="30" spans="1:14" ht="14.25">
      <c r="A30" s="31"/>
      <c r="B30" s="30"/>
      <c r="C30" s="30"/>
      <c r="D30" s="29"/>
      <c r="E30" s="30"/>
      <c r="F30" s="65" t="s">
        <v>99</v>
      </c>
      <c r="G30" s="31"/>
      <c r="H30" s="68" t="s">
        <v>100</v>
      </c>
      <c r="I30" s="29"/>
      <c r="J30" s="31"/>
      <c r="K30" s="29"/>
      <c r="L30" s="31"/>
      <c r="M30" s="29"/>
      <c r="N30" s="30"/>
    </row>
    <row r="31" spans="1:14" ht="14.25">
      <c r="A31" s="31"/>
      <c r="B31" s="29"/>
      <c r="C31" s="29"/>
      <c r="D31" s="29"/>
      <c r="E31" s="30"/>
      <c r="F31" s="68" t="s">
        <v>103</v>
      </c>
      <c r="G31" s="30"/>
      <c r="H31" s="30"/>
      <c r="I31" s="29"/>
      <c r="J31" s="29"/>
      <c r="K31" s="29"/>
      <c r="L31" s="30"/>
      <c r="M31" s="29"/>
      <c r="N31" s="30"/>
    </row>
    <row r="32" spans="1:14" ht="14.25">
      <c r="A32" s="31"/>
      <c r="B32" s="29"/>
      <c r="C32" s="29"/>
      <c r="D32" s="29"/>
      <c r="E32" s="30"/>
      <c r="F32" s="30"/>
      <c r="G32" s="30"/>
      <c r="H32" s="29"/>
      <c r="I32" s="29"/>
      <c r="J32" s="29"/>
      <c r="K32" s="29"/>
      <c r="L32" s="30"/>
      <c r="M32" s="29"/>
      <c r="N32" s="30"/>
    </row>
    <row r="33" spans="1:14" ht="14.25">
      <c r="A33" s="56"/>
      <c r="B33" s="71" t="s">
        <v>280</v>
      </c>
      <c r="C33" s="29"/>
      <c r="D33" s="29"/>
      <c r="E33" s="30"/>
      <c r="F33" s="30" t="str">
        <f>F30</f>
        <v>3.A</v>
      </c>
      <c r="G33" s="30" t="s">
        <v>62</v>
      </c>
      <c r="H33" s="30" t="str">
        <f>F31</f>
        <v>4.A</v>
      </c>
      <c r="I33" s="29"/>
      <c r="J33" s="29"/>
      <c r="K33" s="31"/>
      <c r="L33" s="30" t="s">
        <v>63</v>
      </c>
      <c r="M33" s="31"/>
      <c r="N33" s="30"/>
    </row>
    <row r="34" spans="1:14" ht="14.25">
      <c r="A34" s="56"/>
      <c r="B34" s="29"/>
      <c r="C34" s="29"/>
      <c r="D34" s="29"/>
      <c r="E34" s="30"/>
      <c r="F34" s="30"/>
      <c r="G34" s="30"/>
      <c r="H34" s="30"/>
      <c r="I34" s="29"/>
      <c r="J34" s="29"/>
      <c r="K34" s="29"/>
      <c r="L34" s="30"/>
      <c r="M34" s="29"/>
      <c r="N34" s="30"/>
    </row>
    <row r="35" spans="1:14" ht="14.25">
      <c r="A35" s="56">
        <v>0.53125</v>
      </c>
      <c r="B35" s="29">
        <v>10</v>
      </c>
      <c r="C35" s="29">
        <v>9</v>
      </c>
      <c r="D35" s="29">
        <v>10</v>
      </c>
      <c r="E35" s="30" t="s">
        <v>165</v>
      </c>
      <c r="F35" s="30" t="str">
        <f>F30</f>
        <v>3.A</v>
      </c>
      <c r="G35" s="30" t="s">
        <v>62</v>
      </c>
      <c r="H35" s="30" t="str">
        <f>H30</f>
        <v>3.B</v>
      </c>
      <c r="I35" s="29"/>
      <c r="J35" s="29" t="str">
        <f>F29</f>
        <v>2.A</v>
      </c>
      <c r="K35" s="29"/>
      <c r="L35" s="30" t="s">
        <v>63</v>
      </c>
      <c r="M35" s="29"/>
      <c r="N35" s="30"/>
    </row>
    <row r="36" spans="1:14" ht="14.25">
      <c r="A36" s="56"/>
      <c r="B36" s="29"/>
      <c r="C36" s="29"/>
      <c r="D36" s="29"/>
      <c r="E36" s="30"/>
      <c r="F36" s="30"/>
      <c r="G36" s="30"/>
      <c r="H36" s="30"/>
      <c r="I36" s="29"/>
      <c r="J36" s="29"/>
      <c r="K36" s="29"/>
      <c r="L36" s="29"/>
      <c r="M36" s="29"/>
      <c r="N36" s="30"/>
    </row>
    <row r="37" spans="1:14" ht="14.25">
      <c r="A37" s="56">
        <v>0.54861111111111105</v>
      </c>
      <c r="B37" s="29">
        <v>11</v>
      </c>
      <c r="C37" s="29">
        <v>9</v>
      </c>
      <c r="D37" s="29">
        <v>11</v>
      </c>
      <c r="E37" s="30" t="s">
        <v>211</v>
      </c>
      <c r="F37" s="30" t="str">
        <f>F28</f>
        <v>1.A</v>
      </c>
      <c r="G37" s="30" t="s">
        <v>62</v>
      </c>
      <c r="H37" s="29" t="str">
        <f>H29</f>
        <v>2.B</v>
      </c>
      <c r="I37" s="29"/>
      <c r="J37" s="29" t="str">
        <f>F30</f>
        <v>3.A</v>
      </c>
      <c r="K37" s="29"/>
      <c r="L37" s="30" t="s">
        <v>63</v>
      </c>
      <c r="M37" s="29"/>
      <c r="N37" s="30"/>
    </row>
    <row r="38" spans="1:14" ht="13.35" customHeight="1">
      <c r="A38" s="30"/>
      <c r="B38" s="30"/>
      <c r="C38" s="30">
        <v>10</v>
      </c>
      <c r="D38" s="30">
        <v>12</v>
      </c>
      <c r="E38" s="30" t="s">
        <v>212</v>
      </c>
      <c r="F38" s="30" t="str">
        <f>H28</f>
        <v>1.B</v>
      </c>
      <c r="G38" s="30" t="s">
        <v>62</v>
      </c>
      <c r="H38" s="29" t="str">
        <f>F29</f>
        <v>2.A</v>
      </c>
      <c r="I38" s="29"/>
      <c r="J38" s="29" t="str">
        <f>H30</f>
        <v>3.B</v>
      </c>
      <c r="K38" s="29"/>
      <c r="L38" s="30" t="s">
        <v>63</v>
      </c>
      <c r="M38" s="29"/>
      <c r="N38" s="30"/>
    </row>
    <row r="39" spans="1:14" ht="13.35" customHeight="1">
      <c r="A39" s="31"/>
      <c r="B39" s="30"/>
      <c r="C39" s="30"/>
      <c r="D39" s="30"/>
      <c r="E39" s="30"/>
      <c r="F39" s="30"/>
      <c r="G39" s="31"/>
      <c r="H39" s="30"/>
      <c r="I39" s="29"/>
      <c r="J39" s="29"/>
      <c r="K39" s="31"/>
      <c r="L39" s="31"/>
      <c r="M39" s="31"/>
      <c r="N39" s="30"/>
    </row>
    <row r="40" spans="1:14" ht="13.35" customHeight="1">
      <c r="A40" s="56">
        <v>0.56597222222222221</v>
      </c>
      <c r="B40" s="30">
        <v>12</v>
      </c>
      <c r="C40" s="30">
        <v>9</v>
      </c>
      <c r="D40" s="30">
        <v>13</v>
      </c>
      <c r="E40" s="30" t="s">
        <v>165</v>
      </c>
      <c r="F40" s="29" t="str">
        <f>F31</f>
        <v>4.A</v>
      </c>
      <c r="G40" s="30" t="s">
        <v>62</v>
      </c>
      <c r="H40" s="29" t="str">
        <f>H30</f>
        <v>3.B</v>
      </c>
      <c r="I40" s="29"/>
      <c r="J40" s="29" t="str">
        <f>H29</f>
        <v>2.B</v>
      </c>
      <c r="K40" s="31"/>
      <c r="L40" s="30" t="s">
        <v>63</v>
      </c>
      <c r="M40" s="31"/>
      <c r="N40" s="30"/>
    </row>
    <row r="41" spans="1:14" ht="13.35" customHeight="1">
      <c r="A41" s="30"/>
      <c r="B41" s="30"/>
      <c r="C41" s="30"/>
      <c r="D41" s="30"/>
      <c r="E41" s="30"/>
      <c r="F41" s="30"/>
      <c r="G41" s="30"/>
      <c r="H41" s="29"/>
      <c r="I41" s="29"/>
      <c r="J41" s="29"/>
      <c r="K41" s="29"/>
      <c r="L41" s="31"/>
      <c r="M41" s="29"/>
      <c r="N41" s="30"/>
    </row>
    <row r="42" spans="1:14" ht="13.35" customHeight="1">
      <c r="A42" s="56">
        <v>0.58333333333333337</v>
      </c>
      <c r="B42" s="30">
        <v>13</v>
      </c>
      <c r="C42" s="30">
        <v>9</v>
      </c>
      <c r="D42" s="30">
        <v>14</v>
      </c>
      <c r="E42" s="29" t="s">
        <v>221</v>
      </c>
      <c r="F42" s="29" t="str">
        <f>IF(K39&gt;M39,F37,IF(K39=M39,"Sieger HF 1",H37))</f>
        <v>Sieger HF 1</v>
      </c>
      <c r="G42" s="30" t="s">
        <v>62</v>
      </c>
      <c r="H42" s="29" t="str">
        <f>IF(K40&gt;M40,F38,IF(K40=M40,"Sieger HF 2",H38))</f>
        <v>Sieger HF 2</v>
      </c>
      <c r="I42" s="31"/>
      <c r="J42" s="30" t="str">
        <f>F31</f>
        <v>4.A</v>
      </c>
      <c r="K42" s="31"/>
      <c r="L42" s="30" t="s">
        <v>63</v>
      </c>
      <c r="M42" s="31"/>
      <c r="N42" s="29"/>
    </row>
    <row r="43" spans="1:14" ht="13.35" customHeight="1">
      <c r="A43" s="31"/>
      <c r="B43" s="30"/>
      <c r="C43" s="30">
        <v>10</v>
      </c>
      <c r="D43" s="30">
        <v>15</v>
      </c>
      <c r="E43" s="29" t="s">
        <v>222</v>
      </c>
      <c r="F43" s="29" t="str">
        <f>IF(K39&lt;M39,F37,IF(K39=M39,"Verlierer HF 1",H37))</f>
        <v>Verlierer HF 1</v>
      </c>
      <c r="G43" s="30" t="s">
        <v>62</v>
      </c>
      <c r="H43" s="29" t="str">
        <f>IF(K40&lt;M40,F38,IF(K40=M40,"Verlierer HF 2",H38))</f>
        <v>Verlierer HF 2</v>
      </c>
      <c r="I43" s="29"/>
      <c r="J43" s="29" t="str">
        <f>H30</f>
        <v>3.B</v>
      </c>
      <c r="K43" s="29"/>
      <c r="L43" s="30" t="s">
        <v>63</v>
      </c>
      <c r="M43" s="29"/>
      <c r="N43" s="29"/>
    </row>
    <row r="44" spans="1:14" ht="13.35" customHeight="1">
      <c r="A44" s="31"/>
      <c r="B44" s="30"/>
      <c r="C44" s="30"/>
      <c r="D44" s="29"/>
      <c r="E44" s="30"/>
      <c r="F44" s="30"/>
      <c r="G44" s="31"/>
      <c r="H44" s="30"/>
      <c r="I44" s="29"/>
      <c r="J44" s="29"/>
      <c r="K44" s="29"/>
      <c r="L44" s="31"/>
      <c r="M44" s="29"/>
      <c r="N44" s="29"/>
    </row>
    <row r="45" spans="1:14" ht="13.35" customHeight="1">
      <c r="A45" s="31"/>
      <c r="B45" s="30"/>
      <c r="C45" s="30"/>
      <c r="D45" s="29"/>
      <c r="E45" s="29"/>
      <c r="F45" s="29"/>
      <c r="G45" s="29"/>
      <c r="H45" s="29"/>
      <c r="I45" s="29"/>
      <c r="J45" s="29"/>
      <c r="K45" s="29"/>
      <c r="L45" s="31"/>
      <c r="M45" s="29"/>
      <c r="N45" s="29"/>
    </row>
    <row r="46" spans="1:14" ht="13.35" customHeight="1">
      <c r="A46" s="31"/>
      <c r="B46" s="30"/>
      <c r="C46" s="30"/>
      <c r="D46" s="29"/>
      <c r="E46" s="30"/>
      <c r="F46" s="42" t="s">
        <v>281</v>
      </c>
      <c r="G46" s="31"/>
      <c r="H46" s="30"/>
      <c r="I46" s="29"/>
      <c r="J46" s="29"/>
      <c r="K46" s="29"/>
      <c r="L46" s="31"/>
      <c r="M46" s="29"/>
      <c r="N46" s="29"/>
    </row>
    <row r="47" spans="1:14" ht="13.35" customHeight="1">
      <c r="A47" s="31"/>
      <c r="B47" s="30"/>
      <c r="C47" s="30"/>
      <c r="D47" s="29"/>
      <c r="E47" s="29"/>
      <c r="F47" s="65">
        <v>1</v>
      </c>
      <c r="G47" s="29"/>
      <c r="H47" s="29"/>
      <c r="I47" s="29"/>
      <c r="J47" s="29"/>
      <c r="K47" s="29"/>
      <c r="L47" s="31"/>
      <c r="M47" s="29"/>
      <c r="N47" s="29"/>
    </row>
    <row r="48" spans="1:14" ht="13.35" customHeight="1">
      <c r="A48" s="31"/>
      <c r="B48" s="30"/>
      <c r="C48" s="30"/>
      <c r="D48" s="29"/>
      <c r="E48" s="30"/>
      <c r="F48" s="65">
        <v>2</v>
      </c>
      <c r="G48" s="31"/>
      <c r="H48" s="30"/>
      <c r="I48" s="29"/>
      <c r="J48" s="29"/>
      <c r="K48" s="29"/>
      <c r="L48" s="31"/>
      <c r="M48" s="29"/>
      <c r="N48" s="29"/>
    </row>
    <row r="49" spans="1:14" ht="13.35" customHeight="1">
      <c r="A49" s="30"/>
      <c r="B49" s="29"/>
      <c r="C49" s="29"/>
      <c r="D49" s="29"/>
      <c r="E49" s="29"/>
      <c r="F49" s="65">
        <v>3</v>
      </c>
      <c r="G49" s="29"/>
      <c r="H49" s="29"/>
      <c r="I49" s="29"/>
      <c r="J49" s="29"/>
      <c r="K49" s="29"/>
      <c r="L49" s="31"/>
      <c r="M49" s="29"/>
      <c r="N49" s="29"/>
    </row>
    <row r="50" spans="1:14" ht="13.35" customHeight="1">
      <c r="A50" s="30"/>
      <c r="B50" s="30"/>
      <c r="C50" s="29"/>
      <c r="D50" s="29"/>
      <c r="E50" s="29"/>
      <c r="F50" s="65">
        <v>4</v>
      </c>
      <c r="G50" s="29"/>
      <c r="H50" s="29"/>
      <c r="I50" s="29"/>
      <c r="J50" s="29"/>
      <c r="K50" s="29"/>
      <c r="L50" s="29"/>
      <c r="M50" s="29"/>
      <c r="N50" s="29"/>
    </row>
    <row r="51" spans="1:14" ht="13.35" customHeight="1">
      <c r="A51" s="55"/>
      <c r="B51" s="29"/>
      <c r="C51" s="29"/>
      <c r="D51" s="29"/>
      <c r="E51" s="29"/>
      <c r="F51" s="65">
        <v>5</v>
      </c>
      <c r="G51" s="29"/>
      <c r="H51" s="29"/>
      <c r="I51" s="29"/>
      <c r="J51" s="29"/>
      <c r="K51" s="29"/>
      <c r="L51" s="29"/>
      <c r="M51" s="29"/>
      <c r="N51" s="29"/>
    </row>
    <row r="52" spans="1:14" ht="13.35" customHeight="1">
      <c r="A52" s="55"/>
      <c r="B52" s="29"/>
      <c r="C52" s="29"/>
      <c r="D52" s="29"/>
      <c r="E52" s="29"/>
      <c r="F52" s="65">
        <v>6</v>
      </c>
      <c r="G52" s="29"/>
      <c r="H52" s="29"/>
      <c r="I52" s="29"/>
      <c r="J52" s="29"/>
      <c r="K52" s="29"/>
      <c r="L52" s="29"/>
      <c r="M52" s="29"/>
      <c r="N52" s="29"/>
    </row>
    <row r="53" spans="1:14" ht="13.35" customHeight="1">
      <c r="A53" s="55"/>
      <c r="B53" s="29"/>
      <c r="C53" s="29"/>
      <c r="D53" s="29"/>
      <c r="E53" s="29"/>
      <c r="F53" s="68">
        <v>7</v>
      </c>
      <c r="G53" s="29"/>
      <c r="H53" s="29"/>
      <c r="I53" s="29"/>
      <c r="J53" s="29"/>
      <c r="K53" s="29"/>
      <c r="L53" s="29"/>
      <c r="M53" s="29"/>
      <c r="N53" s="29"/>
    </row>
    <row r="54" spans="1:14" ht="13.35" customHeight="1">
      <c r="A54" s="55"/>
      <c r="B54" s="29"/>
      <c r="C54" s="29"/>
      <c r="D54" s="29"/>
      <c r="E54" s="29"/>
      <c r="F54" s="30"/>
      <c r="G54" s="29"/>
      <c r="H54" s="29"/>
      <c r="I54" s="29"/>
      <c r="J54" s="29"/>
      <c r="K54" s="29"/>
      <c r="L54" s="29"/>
      <c r="M54" s="29"/>
      <c r="N54" s="29"/>
    </row>
    <row r="55" spans="1:14" ht="13.35" customHeight="1">
      <c r="A55" s="55"/>
      <c r="B55" s="29"/>
      <c r="C55" s="29"/>
      <c r="D55" s="29"/>
      <c r="E55" s="29"/>
      <c r="F55" s="30"/>
      <c r="G55" s="29"/>
      <c r="H55" s="29"/>
      <c r="I55" s="29"/>
      <c r="J55" s="29"/>
      <c r="K55" s="29"/>
      <c r="L55" s="29"/>
      <c r="M55" s="29"/>
      <c r="N55" s="29"/>
    </row>
    <row r="56" spans="1:14" ht="13.35" customHeight="1">
      <c r="A56" s="55"/>
      <c r="B56" s="29"/>
      <c r="C56" s="29"/>
      <c r="D56" s="29"/>
      <c r="E56" s="29"/>
      <c r="F56" s="30"/>
      <c r="G56" s="29"/>
      <c r="H56" s="29"/>
      <c r="I56" s="29"/>
      <c r="J56" s="29"/>
      <c r="K56" s="29"/>
      <c r="L56" s="29"/>
      <c r="M56" s="29"/>
      <c r="N56" s="29"/>
    </row>
    <row r="57" spans="1:14" ht="13.35" customHeight="1">
      <c r="A57" s="55"/>
      <c r="B57" s="29"/>
      <c r="C57" s="29"/>
      <c r="D57" s="29"/>
      <c r="E57" s="29"/>
      <c r="F57" s="30"/>
      <c r="G57" s="29"/>
      <c r="H57" s="29"/>
      <c r="I57" s="29"/>
      <c r="J57" s="29"/>
      <c r="K57" s="29"/>
      <c r="L57" s="29"/>
      <c r="M57" s="29"/>
      <c r="N57" s="29"/>
    </row>
    <row r="58" spans="1:14" ht="13.35" customHeight="1">
      <c r="A58" s="55"/>
      <c r="B58" s="29"/>
      <c r="C58" s="29"/>
      <c r="D58" s="29"/>
      <c r="E58" s="29"/>
      <c r="F58" s="30"/>
      <c r="G58" s="29"/>
      <c r="H58" s="29"/>
      <c r="I58" s="29"/>
      <c r="J58" s="29"/>
      <c r="K58" s="29"/>
      <c r="L58" s="29"/>
      <c r="M58" s="29"/>
      <c r="N58" s="29"/>
    </row>
    <row r="59" spans="1:14" ht="13.35" customHeight="1">
      <c r="A59" s="55"/>
      <c r="B59" s="29"/>
      <c r="C59" s="29"/>
      <c r="D59" s="29"/>
      <c r="E59" s="29"/>
      <c r="F59" s="30"/>
      <c r="G59" s="29"/>
      <c r="H59" s="29"/>
      <c r="I59" s="29"/>
      <c r="J59" s="29"/>
      <c r="K59" s="29"/>
      <c r="L59" s="29"/>
      <c r="M59" s="29"/>
      <c r="N59" s="29"/>
    </row>
    <row r="60" spans="1:14" ht="13.35" customHeight="1">
      <c r="A60" s="55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</row>
    <row r="61" spans="1:14" ht="13.35" customHeight="1"/>
    <row r="62" spans="1:14" ht="13.35" customHeight="1"/>
    <row r="63" spans="1:14" ht="13.35" customHeight="1"/>
    <row r="64" spans="1:14" ht="13.35" customHeight="1"/>
    <row r="65" ht="14.25"/>
    <row r="66" ht="13.35" customHeight="1"/>
    <row r="67" ht="13.35" customHeight="1"/>
    <row r="68" ht="13.35" customHeight="1"/>
    <row r="69" ht="13.35" customHeight="1"/>
    <row r="70" ht="13.35" customHeight="1"/>
    <row r="71" ht="13.35" customHeight="1"/>
    <row r="72" ht="13.35" customHeight="1"/>
    <row r="73" ht="13.35" customHeight="1"/>
    <row r="74" ht="13.35" customHeight="1"/>
    <row r="75" ht="13.35" customHeight="1"/>
    <row r="76" ht="13.35" customHeight="1"/>
    <row r="77" ht="13.35" customHeight="1"/>
    <row r="78" ht="13.35" customHeight="1"/>
    <row r="79" ht="13.35" customHeight="1"/>
    <row r="80" ht="13.35" customHeight="1"/>
    <row r="81" ht="13.35" customHeight="1"/>
    <row r="82" ht="14.25"/>
    <row r="83" ht="13.35" customHeight="1"/>
    <row r="84" ht="13.35" customHeight="1"/>
    <row r="85" ht="13.35" customHeight="1"/>
    <row r="86" ht="13.35" customHeight="1"/>
    <row r="87" ht="13.35" customHeight="1"/>
    <row r="88" ht="13.35" customHeight="1"/>
    <row r="89" ht="13.35" customHeight="1"/>
    <row r="90" ht="13.35" customHeight="1"/>
    <row r="91" ht="14.25"/>
    <row r="92" ht="13.35" customHeight="1"/>
    <row r="93" ht="13.35" customHeight="1"/>
    <row r="94" ht="14.25"/>
    <row r="95" ht="13.35" customHeight="1"/>
    <row r="96" ht="13.35" customHeight="1"/>
    <row r="97" ht="13.35" customHeight="1"/>
    <row r="98" ht="13.35" customHeight="1"/>
    <row r="99" ht="13.35" customHeight="1"/>
    <row r="100" ht="13.35" customHeight="1"/>
    <row r="101" ht="14.25"/>
    <row r="102" ht="13.35" customHeight="1"/>
    <row r="103" ht="13.35" customHeight="1"/>
    <row r="104" ht="13.35" customHeight="1"/>
    <row r="105" ht="13.35" customHeight="1"/>
    <row r="106" ht="13.35" customHeight="1"/>
    <row r="107" ht="13.35" customHeight="1"/>
    <row r="108" ht="13.35" customHeight="1"/>
    <row r="109" ht="13.35" customHeight="1"/>
    <row r="110" ht="13.35" customHeight="1"/>
    <row r="111" ht="13.35" customHeight="1"/>
    <row r="112" ht="13.35" customHeight="1"/>
    <row r="113" ht="13.35" customHeight="1"/>
    <row r="114" ht="13.35" customHeight="1"/>
    <row r="115" ht="13.35" customHeight="1"/>
    <row r="116" ht="13.35" customHeight="1"/>
    <row r="117" ht="13.35" customHeight="1"/>
    <row r="118" ht="13.35" customHeight="1"/>
    <row r="119" ht="13.35" customHeight="1"/>
    <row r="120" ht="13.35" customHeight="1"/>
    <row r="121" ht="13.35" customHeight="1"/>
    <row r="122" ht="13.35" customHeight="1"/>
    <row r="123" ht="13.35" customHeight="1"/>
    <row r="124" ht="13.35" customHeight="1"/>
    <row r="125" ht="13.35" customHeight="1"/>
    <row r="126" ht="13.35" customHeight="1"/>
    <row r="127" ht="13.35" customHeight="1"/>
    <row r="128" ht="13.35" customHeight="1"/>
    <row r="129" ht="13.35" customHeight="1"/>
    <row r="130" ht="13.35" customHeight="1"/>
    <row r="131" ht="14.25"/>
    <row r="132" ht="13.35" customHeight="1"/>
    <row r="133" ht="13.35" customHeight="1"/>
    <row r="134" ht="13.35" customHeight="1"/>
    <row r="135" ht="13.35" customHeight="1"/>
    <row r="136" ht="14.25"/>
    <row r="137" ht="13.35" customHeight="1"/>
    <row r="138" ht="13.35" customHeight="1"/>
    <row r="139" ht="14.25"/>
    <row r="140" ht="13.35" customHeight="1"/>
    <row r="141" ht="13.35" customHeight="1"/>
    <row r="142" ht="13.35" customHeight="1"/>
    <row r="143" ht="13.35" customHeight="1"/>
    <row r="144" ht="13.35" customHeight="1"/>
    <row r="145" ht="13.35" customHeight="1"/>
    <row r="146" ht="13.35" customHeight="1"/>
    <row r="147" ht="13.35" customHeight="1"/>
    <row r="148" ht="14.25"/>
    <row r="149" ht="13.35" customHeight="1"/>
    <row r="150" ht="13.35" customHeight="1"/>
    <row r="151" ht="13.35" customHeight="1"/>
    <row r="152" ht="14.25"/>
    <row r="153" ht="13.35" customHeight="1"/>
    <row r="154" ht="13.35" customHeight="1"/>
    <row r="155" ht="13.35" customHeight="1"/>
    <row r="156" ht="13.35" customHeight="1"/>
    <row r="157" ht="13.35" customHeight="1"/>
    <row r="158" ht="14.25"/>
    <row r="159" ht="13.35" customHeight="1"/>
    <row r="160" ht="14.25"/>
    <row r="161" ht="13.35" customHeight="1"/>
    <row r="162" ht="13.35" customHeight="1"/>
    <row r="163" ht="13.35" customHeight="1"/>
    <row r="164" ht="13.35" customHeight="1"/>
    <row r="165" ht="13.35" customHeight="1"/>
    <row r="166" ht="13.35" customHeight="1"/>
    <row r="167" ht="14.25"/>
    <row r="168" ht="13.35" customHeight="1"/>
    <row r="169" ht="14.25"/>
    <row r="170" ht="13.35" customHeight="1"/>
    <row r="171" ht="13.35" customHeight="1"/>
    <row r="172" ht="13.35" customHeight="1"/>
    <row r="173" ht="13.35" customHeight="1"/>
    <row r="174" ht="13.35" customHeight="1"/>
    <row r="175" ht="14.25"/>
    <row r="176" ht="13.35" customHeight="1"/>
    <row r="177" ht="14.25"/>
    <row r="178" ht="13.35" customHeight="1"/>
    <row r="179" ht="13.35" customHeight="1"/>
    <row r="180" ht="13.35" customHeight="1"/>
    <row r="181" ht="13.35" customHeight="1"/>
    <row r="182" ht="13.35" customHeight="1"/>
    <row r="183" ht="14.25"/>
    <row r="184" ht="13.35" customHeight="1"/>
    <row r="185" ht="13.35" customHeight="1"/>
    <row r="186" ht="14.25"/>
    <row r="187" ht="13.35" customHeight="1"/>
    <row r="188" ht="13.35" customHeight="1"/>
    <row r="189" ht="13.35" customHeight="1"/>
    <row r="190" ht="14.25"/>
    <row r="191" ht="14.25"/>
    <row r="192" ht="13.35" customHeight="1"/>
    <row r="193" ht="13.35" customHeight="1"/>
    <row r="194" ht="13.35" customHeight="1"/>
    <row r="195" ht="14.25"/>
    <row r="196" ht="13.35" customHeight="1"/>
    <row r="197" ht="14.25"/>
    <row r="198" ht="13.35" customHeight="1"/>
    <row r="199" ht="13.35" customHeight="1"/>
    <row r="200" ht="13.35" customHeight="1"/>
    <row r="201" ht="14.25"/>
    <row r="202" ht="13.35" customHeight="1"/>
    <row r="203" ht="13.35" customHeight="1"/>
    <row r="204" ht="13.35" customHeight="1"/>
    <row r="205" ht="13.35" customHeight="1"/>
    <row r="206" ht="13.35" customHeight="1"/>
    <row r="207" ht="13.35" customHeight="1"/>
    <row r="208" ht="13.35" customHeight="1"/>
    <row r="209" ht="13.35" customHeight="1"/>
    <row r="210" ht="13.35" customHeight="1"/>
    <row r="211" ht="13.35" customHeight="1"/>
    <row r="212" ht="13.35" customHeight="1"/>
    <row r="213" ht="13.35" customHeight="1"/>
    <row r="214" ht="13.35" customHeight="1"/>
    <row r="215" ht="13.35" customHeight="1"/>
    <row r="216" ht="13.35" customHeight="1"/>
    <row r="217" ht="13.35" customHeight="1"/>
    <row r="218" ht="13.35" customHeight="1"/>
    <row r="219" ht="13.35" customHeight="1"/>
    <row r="220" ht="13.35" customHeight="1"/>
    <row r="221" ht="13.35" customHeight="1"/>
    <row r="222" ht="13.35" customHeight="1"/>
    <row r="223" ht="13.35" customHeight="1"/>
    <row r="224" ht="13.35" customHeight="1"/>
    <row r="225" ht="13.35" customHeight="1"/>
    <row r="226" ht="13.35" customHeight="1"/>
    <row r="227" ht="13.35" customHeight="1"/>
    <row r="228" ht="13.35" customHeight="1"/>
    <row r="229" ht="13.35" customHeight="1"/>
    <row r="230" ht="13.35" customHeight="1"/>
    <row r="231" ht="13.35" customHeight="1"/>
    <row r="232" ht="13.35" customHeight="1"/>
    <row r="233" ht="13.35" customHeight="1"/>
    <row r="234" ht="13.35" customHeight="1"/>
    <row r="235" ht="13.35" customHeight="1"/>
    <row r="236" ht="13.35" customHeight="1"/>
    <row r="237" ht="13.35" customHeight="1"/>
    <row r="238" ht="13.35" customHeight="1"/>
    <row r="239" ht="13.35" customHeight="1"/>
    <row r="240" ht="13.35" customHeight="1"/>
    <row r="241" ht="13.35" customHeight="1"/>
    <row r="242" ht="13.35" customHeight="1"/>
    <row r="243" ht="13.35" customHeight="1"/>
    <row r="244" ht="13.35" customHeight="1"/>
    <row r="245" ht="13.35" customHeight="1"/>
    <row r="246" ht="13.35" customHeight="1"/>
    <row r="247" ht="13.35" customHeight="1"/>
    <row r="248" ht="13.35" customHeight="1"/>
    <row r="249" ht="13.35" customHeight="1"/>
    <row r="250" ht="13.35" customHeight="1"/>
    <row r="251" ht="14.25"/>
    <row r="252" ht="13.35" customHeight="1"/>
    <row r="253" ht="14.25"/>
    <row r="254" ht="13.3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1">
    <mergeCell ref="A1:C2"/>
  </mergeCells>
  <pageMargins left="0.7" right="0.7" top="0.78740157499999996" bottom="0.78740157499999996" header="0.3" footer="0.3"/>
  <pageSetup paperSize="9"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Deckblatt</vt:lpstr>
      <vt:lpstr>Männer</vt:lpstr>
      <vt:lpstr>Frauen</vt:lpstr>
      <vt:lpstr>U14</vt:lpstr>
      <vt:lpstr>U10</vt:lpstr>
      <vt:lpstr>U12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RBT</dc:creator>
  <cp:lastModifiedBy>RBT</cp:lastModifiedBy>
  <cp:revision>99</cp:revision>
  <cp:lastPrinted>2015-04-20T10:02:10Z</cp:lastPrinted>
  <dcterms:created xsi:type="dcterms:W3CDTF">2015-04-20T10:02:45Z</dcterms:created>
  <dcterms:modified xsi:type="dcterms:W3CDTF">2015-04-20T16:01:59Z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iginator">
    <vt:lpwstr>Microsoft Word 15</vt:lpwstr>
  </property>
  <property fmtid="{D5CDD505-2E9C-101B-9397-08002B2CF9AE}" pid="3" name="ProgId">
    <vt:lpwstr>Word.Document</vt:lpwstr>
  </property>
</Properties>
</file>